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úpravy zádv..." sheetId="2" r:id="rId2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'01 - Stavební úpravy zádv...'!$C$150:$K$391</definedName>
    <definedName name="_xlnm.Print_Area" localSheetId="1">'01 - Stavební úpravy zádv...'!$C$4:$J$76,'01 - Stavební úpravy zádv...'!$C$82:$J$132,'01 - Stavební úpravy zádv...'!$C$138:$J$391</definedName>
    <definedName name="_xlnm.Print_Titles" localSheetId="1">'01 - Stavební úpravy zádv...'!$150:$150</definedName>
  </definedNames>
  <calcPr/>
</workbook>
</file>

<file path=xl/calcChain.xml><?xml version="1.0" encoding="utf-8"?>
<calcChain xmlns="http://schemas.openxmlformats.org/spreadsheetml/2006/main">
  <c i="2" l="1" r="J39"/>
  <c r="J38"/>
  <c i="1" r="AY95"/>
  <c i="2" r="J37"/>
  <c i="1" r="AX95"/>
  <c i="2" r="BI391"/>
  <c r="BH391"/>
  <c r="BG391"/>
  <c r="BF391"/>
  <c r="T391"/>
  <c r="T390"/>
  <c r="R391"/>
  <c r="R390"/>
  <c r="P391"/>
  <c r="P390"/>
  <c r="BI389"/>
  <c r="BH389"/>
  <c r="BG389"/>
  <c r="BF389"/>
  <c r="T389"/>
  <c r="T388"/>
  <c r="R389"/>
  <c r="R388"/>
  <c r="P389"/>
  <c r="P388"/>
  <c r="BI387"/>
  <c r="BH387"/>
  <c r="BG387"/>
  <c r="BF387"/>
  <c r="T387"/>
  <c r="T386"/>
  <c r="T385"/>
  <c r="R387"/>
  <c r="R386"/>
  <c r="R385"/>
  <c r="P387"/>
  <c r="P386"/>
  <c r="P385"/>
  <c r="BI384"/>
  <c r="BH384"/>
  <c r="BG384"/>
  <c r="BF384"/>
  <c r="T384"/>
  <c r="R384"/>
  <c r="P384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8"/>
  <c r="BH368"/>
  <c r="BG368"/>
  <c r="BF368"/>
  <c r="T368"/>
  <c r="R368"/>
  <c r="P368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59"/>
  <c r="BH359"/>
  <c r="BG359"/>
  <c r="BF359"/>
  <c r="T359"/>
  <c r="R359"/>
  <c r="P359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2"/>
  <c r="BH352"/>
  <c r="BG352"/>
  <c r="BF352"/>
  <c r="T352"/>
  <c r="R352"/>
  <c r="P352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4"/>
  <c r="BH324"/>
  <c r="BG324"/>
  <c r="BF324"/>
  <c r="T324"/>
  <c r="R324"/>
  <c r="P324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4"/>
  <c r="BH304"/>
  <c r="BG304"/>
  <c r="BF304"/>
  <c r="T304"/>
  <c r="R304"/>
  <c r="P304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2"/>
  <c r="BH252"/>
  <c r="BG252"/>
  <c r="BF252"/>
  <c r="T252"/>
  <c r="T251"/>
  <c r="R252"/>
  <c r="R251"/>
  <c r="P252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T153"/>
  <c r="R154"/>
  <c r="R153"/>
  <c r="P154"/>
  <c r="P153"/>
  <c r="J148"/>
  <c r="J147"/>
  <c r="F147"/>
  <c r="F145"/>
  <c r="E143"/>
  <c r="BI130"/>
  <c r="BH130"/>
  <c r="BG130"/>
  <c r="BF130"/>
  <c r="BI129"/>
  <c r="BH129"/>
  <c r="BG129"/>
  <c r="BF129"/>
  <c r="BE129"/>
  <c r="BI128"/>
  <c r="BH128"/>
  <c r="BG128"/>
  <c r="BF128"/>
  <c r="BE128"/>
  <c r="BI127"/>
  <c r="BH127"/>
  <c r="BG127"/>
  <c r="BF127"/>
  <c r="BE127"/>
  <c r="BI126"/>
  <c r="BH126"/>
  <c r="BG126"/>
  <c r="BF126"/>
  <c r="BE126"/>
  <c r="BI125"/>
  <c r="BH125"/>
  <c r="BG125"/>
  <c r="BF125"/>
  <c r="BE125"/>
  <c r="J92"/>
  <c r="J91"/>
  <c r="F91"/>
  <c r="F89"/>
  <c r="E87"/>
  <c r="J18"/>
  <c r="E18"/>
  <c r="F148"/>
  <c r="J17"/>
  <c r="J12"/>
  <c r="J145"/>
  <c r="E7"/>
  <c r="E85"/>
  <c i="1"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CK98"/>
  <c r="CJ98"/>
  <c r="CI98"/>
  <c r="CH98"/>
  <c r="CG98"/>
  <c r="CF98"/>
  <c r="BZ98"/>
  <c r="CE98"/>
  <c r="L90"/>
  <c r="AM90"/>
  <c r="AM89"/>
  <c r="L89"/>
  <c r="AM87"/>
  <c r="L87"/>
  <c r="L85"/>
  <c r="L84"/>
  <c i="2" r="J391"/>
  <c r="J387"/>
  <c r="BK384"/>
  <c r="J381"/>
  <c r="J376"/>
  <c r="BK373"/>
  <c r="J371"/>
  <c r="BK363"/>
  <c r="J362"/>
  <c r="BK359"/>
  <c r="J355"/>
  <c r="J354"/>
  <c r="BK352"/>
  <c r="BK347"/>
  <c r="J346"/>
  <c r="J344"/>
  <c r="BK340"/>
  <c r="J337"/>
  <c r="BK335"/>
  <c r="J333"/>
  <c r="J327"/>
  <c r="BK325"/>
  <c r="J322"/>
  <c r="BK320"/>
  <c r="BK319"/>
  <c r="J317"/>
  <c r="J315"/>
  <c r="BK314"/>
  <c r="BK313"/>
  <c r="J312"/>
  <c r="J304"/>
  <c r="J301"/>
  <c r="BK300"/>
  <c r="BK296"/>
  <c r="BK289"/>
  <c r="J288"/>
  <c r="BK287"/>
  <c r="J286"/>
  <c r="J285"/>
  <c r="BK283"/>
  <c r="BK279"/>
  <c r="BK270"/>
  <c r="J261"/>
  <c r="BK259"/>
  <c r="BK255"/>
  <c r="BK252"/>
  <c r="BK250"/>
  <c r="BK247"/>
  <c r="BK244"/>
  <c r="J243"/>
  <c r="BK239"/>
  <c r="J238"/>
  <c r="J235"/>
  <c r="J234"/>
  <c r="J228"/>
  <c r="J225"/>
  <c r="BK223"/>
  <c r="BK221"/>
  <c r="J218"/>
  <c r="J216"/>
  <c r="BK213"/>
  <c r="BK210"/>
  <c r="BK207"/>
  <c r="BK204"/>
  <c r="J203"/>
  <c r="J202"/>
  <c r="J200"/>
  <c r="J198"/>
  <c r="BK192"/>
  <c r="J189"/>
  <c r="BK188"/>
  <c r="BK185"/>
  <c r="BK184"/>
  <c r="BK177"/>
  <c r="BK173"/>
  <c r="J171"/>
  <c r="BK170"/>
  <c r="BK166"/>
  <c r="J162"/>
  <c r="BK379"/>
  <c r="J375"/>
  <c r="J373"/>
  <c r="BK369"/>
  <c r="J359"/>
  <c r="J357"/>
  <c r="J356"/>
  <c r="J349"/>
  <c r="J342"/>
  <c r="BK341"/>
  <c r="J340"/>
  <c r="BK339"/>
  <c r="J338"/>
  <c r="BK331"/>
  <c r="J329"/>
  <c r="J324"/>
  <c r="BK308"/>
  <c r="BK294"/>
  <c r="J292"/>
  <c r="J291"/>
  <c r="BK288"/>
  <c r="J287"/>
  <c r="BK286"/>
  <c r="BK285"/>
  <c r="J283"/>
  <c r="J280"/>
  <c r="BK276"/>
  <c r="BK275"/>
  <c r="BK274"/>
  <c r="J273"/>
  <c r="BK267"/>
  <c r="BK257"/>
  <c r="J256"/>
  <c r="BK254"/>
  <c r="BK249"/>
  <c r="BK248"/>
  <c r="BK246"/>
  <c r="J241"/>
  <c r="BK234"/>
  <c r="BK233"/>
  <c r="J231"/>
  <c r="BK230"/>
  <c r="BK229"/>
  <c r="BK228"/>
  <c r="BK225"/>
  <c r="J223"/>
  <c r="BK212"/>
  <c r="BK208"/>
  <c r="BK202"/>
  <c r="J201"/>
  <c r="BK199"/>
  <c r="J195"/>
  <c r="J192"/>
  <c r="J185"/>
  <c r="J177"/>
  <c r="J175"/>
  <c r="J174"/>
  <c r="BK169"/>
  <c r="BK162"/>
  <c r="BK160"/>
  <c i="1" r="AS94"/>
  <c i="2" r="BK391"/>
  <c r="BK389"/>
  <c r="BK387"/>
  <c r="J384"/>
  <c r="J383"/>
  <c r="BK381"/>
  <c r="J379"/>
  <c r="J377"/>
  <c r="BK376"/>
  <c r="BK375"/>
  <c r="BK371"/>
  <c r="J369"/>
  <c r="BK368"/>
  <c r="J364"/>
  <c r="J363"/>
  <c r="BK357"/>
  <c r="BK356"/>
  <c r="BK354"/>
  <c r="J352"/>
  <c r="J351"/>
  <c r="BK342"/>
  <c r="J339"/>
  <c r="BK338"/>
  <c r="BK337"/>
  <c r="J335"/>
  <c r="BK333"/>
  <c r="J331"/>
  <c r="BK329"/>
  <c r="BK327"/>
  <c r="J325"/>
  <c r="BK324"/>
  <c r="BK322"/>
  <c r="J321"/>
  <c r="J320"/>
  <c r="J319"/>
  <c r="BK315"/>
  <c r="J314"/>
  <c r="J313"/>
  <c r="BK312"/>
  <c r="BK310"/>
  <c r="BK302"/>
  <c r="BK301"/>
  <c r="BK293"/>
  <c r="BK292"/>
  <c r="J289"/>
  <c r="BK284"/>
  <c r="J282"/>
  <c r="BK281"/>
  <c r="BK280"/>
  <c r="J279"/>
  <c r="J278"/>
  <c r="J277"/>
  <c r="J276"/>
  <c r="BK271"/>
  <c r="J269"/>
  <c r="J265"/>
  <c r="BK263"/>
  <c r="J255"/>
  <c r="J244"/>
  <c r="BK243"/>
  <c r="J242"/>
  <c r="BK241"/>
  <c r="J239"/>
  <c r="BK238"/>
  <c r="J237"/>
  <c r="J236"/>
  <c r="BK235"/>
  <c r="J233"/>
  <c r="J232"/>
  <c r="BK231"/>
  <c r="J230"/>
  <c r="J227"/>
  <c r="BK226"/>
  <c r="BK224"/>
  <c r="BK222"/>
  <c r="J221"/>
  <c r="BK220"/>
  <c r="BK218"/>
  <c r="BK217"/>
  <c r="J215"/>
  <c r="BK214"/>
  <c r="J213"/>
  <c r="J212"/>
  <c r="J210"/>
  <c r="J208"/>
  <c r="J205"/>
  <c r="J204"/>
  <c r="BK198"/>
  <c r="BK195"/>
  <c r="J194"/>
  <c r="J188"/>
  <c r="J183"/>
  <c r="BK179"/>
  <c r="BK175"/>
  <c r="BK174"/>
  <c r="BK171"/>
  <c r="J170"/>
  <c r="J169"/>
  <c r="J160"/>
  <c r="BK157"/>
  <c r="J157"/>
  <c r="BK154"/>
  <c r="J389"/>
  <c r="BK383"/>
  <c r="BK377"/>
  <c r="J368"/>
  <c r="BK364"/>
  <c r="BK362"/>
  <c r="BK355"/>
  <c r="BK351"/>
  <c r="BK349"/>
  <c r="J347"/>
  <c r="BK346"/>
  <c r="BK344"/>
  <c r="J341"/>
  <c r="BK321"/>
  <c r="BK317"/>
  <c r="J310"/>
  <c r="J308"/>
  <c r="BK304"/>
  <c r="J302"/>
  <c r="J300"/>
  <c r="J296"/>
  <c r="J294"/>
  <c r="J293"/>
  <c r="BK291"/>
  <c r="J284"/>
  <c r="BK282"/>
  <c r="J281"/>
  <c r="BK278"/>
  <c r="BK277"/>
  <c r="J275"/>
  <c r="J274"/>
  <c r="BK273"/>
  <c r="J271"/>
  <c r="J270"/>
  <c r="BK269"/>
  <c r="J267"/>
  <c r="BK265"/>
  <c r="J263"/>
  <c r="BK261"/>
  <c r="J259"/>
  <c r="J257"/>
  <c r="BK256"/>
  <c r="J254"/>
  <c r="J252"/>
  <c r="J250"/>
  <c r="J249"/>
  <c r="J248"/>
  <c r="J247"/>
  <c r="J246"/>
  <c r="BK242"/>
  <c r="BK237"/>
  <c r="BK236"/>
  <c r="BK232"/>
  <c r="J229"/>
  <c r="BK227"/>
  <c r="J226"/>
  <c r="J224"/>
  <c r="J222"/>
  <c r="J220"/>
  <c r="J217"/>
  <c r="BK216"/>
  <c r="BK215"/>
  <c r="J214"/>
  <c r="J207"/>
  <c r="BK205"/>
  <c r="BK203"/>
  <c r="BK201"/>
  <c r="BK200"/>
  <c r="J199"/>
  <c r="BK194"/>
  <c r="BK189"/>
  <c r="J184"/>
  <c r="BK183"/>
  <c r="J179"/>
  <c r="J173"/>
  <c r="J166"/>
  <c r="J154"/>
  <c l="1" r="P156"/>
  <c r="P152"/>
  <c r="BK172"/>
  <c r="J172"/>
  <c r="J100"/>
  <c r="R172"/>
  <c r="P182"/>
  <c r="BK193"/>
  <c r="J193"/>
  <c r="J102"/>
  <c r="R193"/>
  <c r="BK197"/>
  <c r="P206"/>
  <c r="T206"/>
  <c r="R219"/>
  <c r="BK156"/>
  <c r="J156"/>
  <c r="J99"/>
  <c r="T156"/>
  <c r="T152"/>
  <c r="BK182"/>
  <c r="J182"/>
  <c r="J101"/>
  <c r="R182"/>
  <c r="T193"/>
  <c r="R197"/>
  <c r="T197"/>
  <c r="BK219"/>
  <c r="J219"/>
  <c r="J106"/>
  <c r="T219"/>
  <c r="P240"/>
  <c r="T240"/>
  <c r="P245"/>
  <c r="T245"/>
  <c r="BK253"/>
  <c r="J253"/>
  <c r="J110"/>
  <c r="R253"/>
  <c r="T253"/>
  <c r="P258"/>
  <c r="BK272"/>
  <c r="J272"/>
  <c r="J112"/>
  <c r="R272"/>
  <c r="BK295"/>
  <c r="J295"/>
  <c r="J113"/>
  <c r="R295"/>
  <c r="BK316"/>
  <c r="J316"/>
  <c r="J114"/>
  <c r="R316"/>
  <c r="BK343"/>
  <c r="J343"/>
  <c r="J115"/>
  <c r="R343"/>
  <c r="BK358"/>
  <c r="J358"/>
  <c r="J116"/>
  <c r="R358"/>
  <c r="R370"/>
  <c r="R156"/>
  <c r="R152"/>
  <c r="P172"/>
  <c r="T172"/>
  <c r="T182"/>
  <c r="P193"/>
  <c r="P197"/>
  <c r="BK206"/>
  <c r="J206"/>
  <c r="J105"/>
  <c r="R206"/>
  <c r="P219"/>
  <c r="BK240"/>
  <c r="J240"/>
  <c r="J107"/>
  <c r="R240"/>
  <c r="BK245"/>
  <c r="J245"/>
  <c r="J108"/>
  <c r="R245"/>
  <c r="P253"/>
  <c r="BK258"/>
  <c r="J258"/>
  <c r="J111"/>
  <c r="R258"/>
  <c r="T258"/>
  <c r="P272"/>
  <c r="T272"/>
  <c r="P295"/>
  <c r="T295"/>
  <c r="P316"/>
  <c r="T316"/>
  <c r="P343"/>
  <c r="T343"/>
  <c r="P358"/>
  <c r="T358"/>
  <c r="BK370"/>
  <c r="J370"/>
  <c r="J117"/>
  <c r="P370"/>
  <c r="T370"/>
  <c r="E141"/>
  <c r="BE154"/>
  <c r="BE166"/>
  <c r="BE173"/>
  <c r="BE175"/>
  <c r="BE184"/>
  <c r="BE185"/>
  <c r="BE189"/>
  <c r="BE194"/>
  <c r="BE203"/>
  <c r="BE207"/>
  <c r="BE210"/>
  <c r="BE212"/>
  <c r="BE217"/>
  <c r="BE220"/>
  <c r="BE222"/>
  <c r="BE224"/>
  <c r="BE229"/>
  <c r="BE230"/>
  <c r="BE238"/>
  <c r="BE243"/>
  <c r="BE248"/>
  <c r="BE254"/>
  <c r="BE257"/>
  <c r="BE276"/>
  <c r="BE279"/>
  <c r="BE281"/>
  <c r="BE284"/>
  <c r="BE286"/>
  <c r="BE312"/>
  <c r="BE314"/>
  <c r="BE319"/>
  <c r="BE322"/>
  <c r="BE324"/>
  <c r="BE325"/>
  <c r="BE327"/>
  <c r="BE331"/>
  <c r="BE333"/>
  <c r="BE339"/>
  <c r="BE341"/>
  <c r="BE363"/>
  <c r="BE368"/>
  <c r="BE369"/>
  <c r="BE373"/>
  <c r="BE375"/>
  <c r="BE379"/>
  <c r="BE384"/>
  <c r="BE160"/>
  <c r="BE162"/>
  <c r="BE177"/>
  <c r="BE183"/>
  <c r="BE195"/>
  <c r="BE198"/>
  <c r="BE199"/>
  <c r="BE201"/>
  <c r="BE202"/>
  <c r="BE208"/>
  <c r="BE214"/>
  <c r="BE215"/>
  <c r="BE221"/>
  <c r="BE227"/>
  <c r="BE228"/>
  <c r="BE232"/>
  <c r="BE233"/>
  <c r="BE242"/>
  <c r="BE250"/>
  <c r="BE255"/>
  <c r="BE265"/>
  <c r="BE269"/>
  <c r="BE273"/>
  <c r="BE274"/>
  <c r="BE280"/>
  <c r="BE285"/>
  <c r="BE294"/>
  <c r="BE300"/>
  <c r="BE335"/>
  <c r="BE340"/>
  <c r="BE342"/>
  <c r="BE349"/>
  <c r="BE357"/>
  <c r="BE391"/>
  <c r="J89"/>
  <c r="BE169"/>
  <c r="BE170"/>
  <c r="BE171"/>
  <c r="BE188"/>
  <c r="BE192"/>
  <c r="BE204"/>
  <c r="BE205"/>
  <c r="BE213"/>
  <c r="BE216"/>
  <c r="BE223"/>
  <c r="BE231"/>
  <c r="BE235"/>
  <c r="BE236"/>
  <c r="BE237"/>
  <c r="BE239"/>
  <c r="BE241"/>
  <c r="BE244"/>
  <c r="BE247"/>
  <c r="BE249"/>
  <c r="BE252"/>
  <c r="BE259"/>
  <c r="BE263"/>
  <c r="BE270"/>
  <c r="BE278"/>
  <c r="BE282"/>
  <c r="BE289"/>
  <c r="BE293"/>
  <c r="BE296"/>
  <c r="BE302"/>
  <c r="BE304"/>
  <c r="BE310"/>
  <c r="BE313"/>
  <c r="BE315"/>
  <c r="BE317"/>
  <c r="BE320"/>
  <c r="BE321"/>
  <c r="BE351"/>
  <c r="BE352"/>
  <c r="BE354"/>
  <c r="BE359"/>
  <c r="BE362"/>
  <c r="BE371"/>
  <c r="BE389"/>
  <c r="BK153"/>
  <c r="J153"/>
  <c r="J98"/>
  <c r="F92"/>
  <c r="BE157"/>
  <c r="BE174"/>
  <c r="BE179"/>
  <c r="BE200"/>
  <c r="BE218"/>
  <c r="BE225"/>
  <c r="BE226"/>
  <c r="BE234"/>
  <c r="BE246"/>
  <c r="BE256"/>
  <c r="BE261"/>
  <c r="BE267"/>
  <c r="BE271"/>
  <c r="BE275"/>
  <c r="BE277"/>
  <c r="BE283"/>
  <c r="BE287"/>
  <c r="BE288"/>
  <c r="BE291"/>
  <c r="BE292"/>
  <c r="BE301"/>
  <c r="BE308"/>
  <c r="BE329"/>
  <c r="BE337"/>
  <c r="BE338"/>
  <c r="BE344"/>
  <c r="BE346"/>
  <c r="BE347"/>
  <c r="BE355"/>
  <c r="BE356"/>
  <c r="BE364"/>
  <c r="BE376"/>
  <c r="BE377"/>
  <c r="BE381"/>
  <c r="BE383"/>
  <c r="BE387"/>
  <c r="BK251"/>
  <c r="J251"/>
  <c r="J109"/>
  <c r="BK386"/>
  <c r="J386"/>
  <c r="J119"/>
  <c r="BK388"/>
  <c r="J388"/>
  <c r="J120"/>
  <c r="BK390"/>
  <c r="J390"/>
  <c r="J121"/>
  <c r="F36"/>
  <c i="1" r="BA95"/>
  <c r="BA94"/>
  <c r="W33"/>
  <c i="2" r="F37"/>
  <c i="1" r="BB95"/>
  <c r="BB94"/>
  <c r="AX94"/>
  <c i="2" r="F38"/>
  <c i="1" r="BC95"/>
  <c r="BC94"/>
  <c r="W35"/>
  <c i="2" r="J36"/>
  <c i="1" r="AW95"/>
  <c i="2" r="F39"/>
  <c i="1" r="BD95"/>
  <c r="BD94"/>
  <c r="W36"/>
  <c i="2" l="1" r="P196"/>
  <c r="P151"/>
  <c i="1" r="AU95"/>
  <c i="2" r="R196"/>
  <c r="R151"/>
  <c r="BK196"/>
  <c r="J196"/>
  <c r="J103"/>
  <c r="T196"/>
  <c r="T151"/>
  <c r="BK152"/>
  <c r="J152"/>
  <c r="J97"/>
  <c r="J197"/>
  <c r="J104"/>
  <c r="BK385"/>
  <c r="J385"/>
  <c r="J118"/>
  <c i="1" r="W34"/>
  <c r="AW94"/>
  <c r="AK33"/>
  <c r="AY94"/>
  <c r="AU94"/>
  <c i="2" l="1" r="BK151"/>
  <c r="J151"/>
  <c r="J96"/>
  <c l="1" r="J30"/>
  <c r="J130"/>
  <c r="J124"/>
  <c r="J31"/>
  <c l="1" r="BE130"/>
  <c r="J132"/>
  <c r="F35"/>
  <c i="1" r="AZ95"/>
  <c r="AZ94"/>
  <c r="AV94"/>
  <c i="2" r="J32"/>
  <c i="1" r="AG95"/>
  <c r="AG94"/>
  <c r="AK26"/>
  <c l="1" r="AG100"/>
  <c r="AV100"/>
  <c r="BY100"/>
  <c r="AG98"/>
  <c r="AV98"/>
  <c r="BY98"/>
  <c r="AG101"/>
  <c r="AV101"/>
  <c r="BY101"/>
  <c r="AT94"/>
  <c i="2" r="J35"/>
  <c i="1" r="AV95"/>
  <c r="AT95"/>
  <c r="AN95"/>
  <c r="AG99"/>
  <c r="AV99"/>
  <c r="BY99"/>
  <c l="1" r="AN94"/>
  <c r="CD98"/>
  <c r="CD99"/>
  <c r="CD101"/>
  <c r="CD100"/>
  <c i="2" r="J41"/>
  <c i="1" r="AK32"/>
  <c r="AG97"/>
  <c r="AK27"/>
  <c r="AN100"/>
  <c r="AN98"/>
  <c r="AN99"/>
  <c r="AN101"/>
  <c l="1" r="AK29"/>
  <c r="AG103"/>
  <c r="W32"/>
  <c r="AN97"/>
  <c l="1" r="AK38"/>
  <c r="AN103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<sst xmlns="http://schemas.openxmlformats.org/spreadsheetml/2006/main">
  <si>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</si>
  <si>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</si>
  <si>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</si>
  <si>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</si>
  <si>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</si>
  <si>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{c5728b74-aaca-4acf-82ac-18c089c4c88c}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</si>
  <si>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</si>
  <si>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</si>
  <si>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</si>
  <si>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</si>
  <si>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</si>
  <si>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</si>
  <si>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</si>
  <si>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</si>
  <si>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2020/141_1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</si>
  <si>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</si>
  <si>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</si>
  <si>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- objekt k bydlení č.p. 1462/12</t>
  </si>
  <si>
    <t>KSO:</t>
  </si>
  <si>
    <t>CC-CZ:</t>
  </si>
  <si>
    <t>Místo:</t>
  </si>
  <si>
    <t>p.č. 284,</t>
  </si>
  <si>
    <t>Datum:</t>
  </si>
  <si>
    <t>27. 7. 2020</t>
  </si>
  <si>
    <t>Zadavatel:</t>
  </si>
  <si>
    <t>IČ:</t>
  </si>
  <si>
    <t>MČ Praha 8, Zenklova 1/35, Praha 8</t>
  </si>
  <si>
    <t>DIČ:</t>
  </si>
  <si>
    <t>Uchazeč:</t>
  </si>
  <si>
    <t>Vyplň údaj</t>
  </si>
  <si>
    <t>Projektant:</t>
  </si>
  <si>
    <t>KFJ s.r.o.</t>
  </si>
  <si>
    <t>True</t>
  </si>
  <si>
    <t>Zpracovatel:</t>
  </si>
  <si>
    <t>Kadeřábek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</si>
  <si>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</si>
  <si>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</si>
  <si>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</si>
  <si>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</si>
  <si>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</si>
  <si>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</si>
  <si>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</si>
  <si>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</si>
  <si>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</si>
  <si>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</si>
  <si>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</si>
  <si>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</si>
  <si>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</si>
  <si>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</si>
  <si>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</si>
  <si>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</si>
  <si>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</si>
  <si>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</si>
  <si>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</si>
  <si>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</si>
  <si>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</si>
  <si>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</si>
  <si>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</si>
  <si>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</si>
  <si>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</si>
  <si>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</si>
  <si>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</si>
  <si>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</si>
  <si>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</si>
  <si>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</si>
  <si>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</si>
  <si>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</si>
  <si>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</si>
  <si>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</si>
  <si>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</si>
  <si>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</si>
  <si>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</si>
  <si>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</si>
  <si>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</si>
  <si>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</si>
  <si>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</si>
  <si>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</si>
  <si>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</si>
  <si>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</si>
  <si>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</si>
  <si>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</si>
  <si>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</si>
  <si>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</si>
  <si>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</si>
  <si>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zádveří, kanceláří, sociální zařízení - 1.NP</t>
  </si>
  <si>
    <t>STA</t>
  </si>
  <si>
    <t>1</t>
  </si>
  <si>
    <t>{44549989-7f88-483b-a7cd-c2cc021bbb7f}</t>
  </si>
  <si>
    <t>2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</si>
  <si>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</si>
  <si>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</si>
  <si>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</si>
  <si>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</si>
  <si>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</si>
  <si>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</si>
  <si>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</si>
  <si>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</si>
  <si>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</si>
  <si>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</si>
  <si>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</si>
  <si>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01 - Stavební úpravy zádveří, kanceláří, sociální zařízení - 1.NP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</si>
  <si>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</si>
  <si>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</si>
  <si>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</si>
  <si>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</si>
  <si>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</si>
  <si>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</si>
  <si>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</si>
  <si>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</si>
  <si>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</si>
  <si>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</si>
  <si>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</si>
  <si>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</si>
  <si>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</si>
  <si>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</si>
  <si>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</si>
  <si>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</si>
  <si>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</si>
  <si>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</si>
  <si>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</si>
  <si>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</si>
  <si>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</si>
  <si>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</si>
  <si>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</si>
  <si>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</si>
  <si>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</si>
  <si>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</si>
  <si>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</si>
  <si>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</si>
  <si>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</si>
  <si>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</si>
  <si>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</si>
  <si>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</si>
  <si>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</si>
  <si>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</si>
  <si>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</si>
  <si>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</si>
  <si>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</si>
  <si>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</si>
  <si>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</si>
  <si>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</si>
  <si>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</si>
  <si>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</si>
  <si>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</si>
  <si>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</si>
  <si>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</si>
  <si>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</si>
  <si>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</si>
  <si>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</si>
  <si>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</si>
  <si>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</si>
  <si>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</si>
  <si>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</si>
  <si>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</si>
  <si>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</si>
  <si>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</si>
  <si>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</si>
  <si>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</si>
  <si>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</si>
  <si>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</si>
  <si>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346272256</t>
  </si>
  <si>
    <t>Přizdívka z pórobetonových tvárnic tl 150 mm</t>
  </si>
  <si>
    <t>m2</t>
  </si>
  <si>
    <t>4</t>
  </si>
  <si>
    <t>-448823110</t>
  </si>
  <si>
    <t>VV</t>
  </si>
  <si>
    <t>0,85*1,5</t>
  </si>
  <si>
    <t>6</t>
  </si>
  <si>
    <t>Úpravy povrchů, podlahy a osazování výplní</t>
  </si>
  <si>
    <t>612135001</t>
  </si>
  <si>
    <t>Vyrovnání podkladu vnitřních stěn maltou vápenocementovou tl do 10 mm</t>
  </si>
  <si>
    <t>577867557</t>
  </si>
  <si>
    <t>P</t>
  </si>
  <si>
    <t>Poznámka k položce:_x000d_
vyrovnání podkladu stěn po odstranění příček</t>
  </si>
  <si>
    <t>0,15*2,8*2</t>
  </si>
  <si>
    <t>612135101</t>
  </si>
  <si>
    <t>Hrubá výplň rýh ve stěnách maltou jakékoli šířky rýhy</t>
  </si>
  <si>
    <t>-331489775</t>
  </si>
  <si>
    <t>1,5*0,07</t>
  </si>
  <si>
    <t>612315423</t>
  </si>
  <si>
    <t>Oprava vnitřní vápenné štukové omítky stěn v rozsahu plochy do 50%</t>
  </si>
  <si>
    <t>1173473883</t>
  </si>
  <si>
    <t>(19+21,44+15)*2,8-5*2</t>
  </si>
  <si>
    <t>(8+5)*0,5</t>
  </si>
  <si>
    <t>Součet</t>
  </si>
  <si>
    <t>5</t>
  </si>
  <si>
    <t>631312141</t>
  </si>
  <si>
    <t>Doplnění rýh v dosavadních mazaninách betonem prostým</t>
  </si>
  <si>
    <t>m3</t>
  </si>
  <si>
    <t>-83987215</t>
  </si>
  <si>
    <t>Poznámka k položce:_x000d_
doplnění podlah po vybourání příček</t>
  </si>
  <si>
    <t>1,1*0,15*0,1</t>
  </si>
  <si>
    <t>642944121</t>
  </si>
  <si>
    <t>Osazování ocelových zárubní dodatečné pl do 2,5 m2</t>
  </si>
  <si>
    <t>kus</t>
  </si>
  <si>
    <t>2000892138</t>
  </si>
  <si>
    <t>7</t>
  </si>
  <si>
    <t>M</t>
  </si>
  <si>
    <t>55331485</t>
  </si>
  <si>
    <t>zárubeň jednokřídlá ocelová pro zdění tl stěny 110-150mm rozměru 600/1970, 2100mm</t>
  </si>
  <si>
    <t>8</t>
  </si>
  <si>
    <t>902730464</t>
  </si>
  <si>
    <t>55331487</t>
  </si>
  <si>
    <t>zárubeň jednokřídlá ocelová pro zdění tl stěny 110-150mm rozměru 800/1970, 2100mm</t>
  </si>
  <si>
    <t>-798910537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</si>
  <si>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</si>
  <si>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</si>
  <si>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</si>
  <si>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</si>
  <si>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1974034703</t>
  </si>
  <si>
    <t>10</t>
  </si>
  <si>
    <t>952901111</t>
  </si>
  <si>
    <t>Vyčištění budov bytové a občanské výstavby při výšce podlaží do 4 m</t>
  </si>
  <si>
    <t>-1779449599</t>
  </si>
  <si>
    <t>11</t>
  </si>
  <si>
    <t>962031133</t>
  </si>
  <si>
    <t>Bourání příček z cihel pálených na MVC tl do 150 mm</t>
  </si>
  <si>
    <t>-1195963412</t>
  </si>
  <si>
    <t>1,1*2,8-0,9*2,02</t>
  </si>
  <si>
    <t>12</t>
  </si>
  <si>
    <t>968072455</t>
  </si>
  <si>
    <t>Vybourání kovových dveřních zárubní pl do 2 m2</t>
  </si>
  <si>
    <t>889406153</t>
  </si>
  <si>
    <t>0,9*2,02*3+0,7*2,02*2</t>
  </si>
  <si>
    <t>13</t>
  </si>
  <si>
    <t>974031142</t>
  </si>
  <si>
    <t>Vysekání rýh ve zdivu cihelném hl do 70 mm š do 70 mm</t>
  </si>
  <si>
    <t>m</t>
  </si>
  <si>
    <t>1127569500</t>
  </si>
  <si>
    <t>Poznámka k položce:_x000d_
rýha pro rozvod vodovodu</t>
  </si>
  <si>
    <t>1,5</t>
  </si>
  <si>
    <t>997</t>
  </si>
  <si>
    <t>Přesun sutě</t>
  </si>
  <si>
    <t>14</t>
  </si>
  <si>
    <t>997002611</t>
  </si>
  <si>
    <t>Nakládání suti a vybouraných hmot</t>
  </si>
  <si>
    <t>t</t>
  </si>
  <si>
    <t>716856607</t>
  </si>
  <si>
    <t>997013211</t>
  </si>
  <si>
    <t>Vnitrostaveništní doprava suti a vybouraných hmot pro budovy v do 6 m ručně</t>
  </si>
  <si>
    <t>-995744374</t>
  </si>
  <si>
    <t>16</t>
  </si>
  <si>
    <t>997013219</t>
  </si>
  <si>
    <t>Příplatek k vnitrostaveništní dopravě suti a vybouraných hmot za zvětšenou dopravu suti ZKD 10 m</t>
  </si>
  <si>
    <t>21942292</t>
  </si>
  <si>
    <t>Poznámka k položce:_x000d_
příplatek za přesun do 100 m</t>
  </si>
  <si>
    <t>2,191*10 'Přepočtené koeficientem množství</t>
  </si>
  <si>
    <t>17</t>
  </si>
  <si>
    <t>997013501</t>
  </si>
  <si>
    <t>Odvoz suti a vybouraných hmot na skládku nebo meziskládku do 1 km se složením</t>
  </si>
  <si>
    <t>-2001467709</t>
  </si>
  <si>
    <t>18</t>
  </si>
  <si>
    <t>997013509</t>
  </si>
  <si>
    <t>Příplatek k odvozu suti a vybouraných hmot na skládku ZKD 1 km přes 1 km</t>
  </si>
  <si>
    <t>1865503135</t>
  </si>
  <si>
    <t>Poznámka k položce:_x000d_
příplatek k dopravě do 30 km</t>
  </si>
  <si>
    <t>2,191*29 'Přepočtené koeficientem množství</t>
  </si>
  <si>
    <t>19</t>
  </si>
  <si>
    <t>997013631</t>
  </si>
  <si>
    <t>Poplatek za uložení na skládce (skládkovné) stavebního odpadu směsného kód odpadu 17 09 04</t>
  </si>
  <si>
    <t>501168267</t>
  </si>
  <si>
    <t>998</t>
  </si>
  <si>
    <t>Přesun hmot</t>
  </si>
  <si>
    <t>20</t>
  </si>
  <si>
    <t>998018001</t>
  </si>
  <si>
    <t>Přesun hmot ruční pro budovy v do 6 m</t>
  </si>
  <si>
    <t>661876215</t>
  </si>
  <si>
    <t>998018011</t>
  </si>
  <si>
    <t>Příplatek k ručnímu přesunu hmot pro budovy za zvětšený přesun ZKD 100 m</t>
  </si>
  <si>
    <t>-1096011591</t>
  </si>
  <si>
    <t>PSV</t>
  </si>
  <si>
    <t>Práce a dodávky PSV</t>
  </si>
  <si>
    <t>721</t>
  </si>
  <si>
    <t>Zdravotechnika - vnitřní kanalizace</t>
  </si>
  <si>
    <t>22</t>
  </si>
  <si>
    <t>721170972</t>
  </si>
  <si>
    <t>Potrubí z PVC krácení trub DN 50</t>
  </si>
  <si>
    <t>1165638245</t>
  </si>
  <si>
    <t>23</t>
  </si>
  <si>
    <t>721171903</t>
  </si>
  <si>
    <t>Potrubí z PP vsazení odbočky do hrdla DN 50</t>
  </si>
  <si>
    <t>-157054406</t>
  </si>
  <si>
    <t>24</t>
  </si>
  <si>
    <t>721171913</t>
  </si>
  <si>
    <t>Potrubí z PP propojení potrubí DN 50</t>
  </si>
  <si>
    <t>-596065310</t>
  </si>
  <si>
    <t>25</t>
  </si>
  <si>
    <t>721174043</t>
  </si>
  <si>
    <t>Potrubí kanalizační z PP připojovací DN 50</t>
  </si>
  <si>
    <t>836526804</t>
  </si>
  <si>
    <t>26</t>
  </si>
  <si>
    <t>721290111</t>
  </si>
  <si>
    <t>Zkouška těsnosti potrubí kanalizace vodou do DN 125</t>
  </si>
  <si>
    <t>149279988</t>
  </si>
  <si>
    <t>27</t>
  </si>
  <si>
    <t>998721101</t>
  </si>
  <si>
    <t>Přesun hmot tonážní pro vnitřní kanalizace v objektech v do 6 m</t>
  </si>
  <si>
    <t>-1749532492</t>
  </si>
  <si>
    <t>28</t>
  </si>
  <si>
    <t>998721181</t>
  </si>
  <si>
    <t>Příplatek k přesunu hmot tonážní 721 prováděný bez použití mechanizace</t>
  </si>
  <si>
    <t>-474049349</t>
  </si>
  <si>
    <t>29</t>
  </si>
  <si>
    <t>998721192</t>
  </si>
  <si>
    <t>Příplatek k přesunu hmot tonážní 721 za zvětšený přesun do 100 m</t>
  </si>
  <si>
    <t>-1243893418</t>
  </si>
  <si>
    <t>722</t>
  </si>
  <si>
    <t>Zdravotechnika - vnitřní vodovod</t>
  </si>
  <si>
    <t>30</t>
  </si>
  <si>
    <t>722171912</t>
  </si>
  <si>
    <t>Potrubí plastové odříznutí trubky D do 20 mm</t>
  </si>
  <si>
    <t>552637096</t>
  </si>
  <si>
    <t>31</t>
  </si>
  <si>
    <t>722171932</t>
  </si>
  <si>
    <t>Potrubí plastové výměna trub nebo tvarovek D do 20 mm</t>
  </si>
  <si>
    <t>718382145</t>
  </si>
  <si>
    <t>Poznámka k položce:_x000d_
odbočka pro napojení vodovodu</t>
  </si>
  <si>
    <t>32</t>
  </si>
  <si>
    <t>722173232</t>
  </si>
  <si>
    <t>Potrubí vodovodní plastové pevné spoj lepením D 20x2,3 mm</t>
  </si>
  <si>
    <t>1230861861</t>
  </si>
  <si>
    <t>4*0,5*2</t>
  </si>
  <si>
    <t>33</t>
  </si>
  <si>
    <t>722181221</t>
  </si>
  <si>
    <t>Ochrana vodovodního potrubí přilepenými termoizolačními trubicemi z PE tl do 9 mm DN do 22 mm</t>
  </si>
  <si>
    <t>1838191078</t>
  </si>
  <si>
    <t>34</t>
  </si>
  <si>
    <t>722181251</t>
  </si>
  <si>
    <t>Ochrana vodovodního potrubí přilepenými termoizolačními trubicemi z PE tl do 25 mm DN do 22 mm</t>
  </si>
  <si>
    <t>-542686001</t>
  </si>
  <si>
    <t>35</t>
  </si>
  <si>
    <t>722190901</t>
  </si>
  <si>
    <t>Uzavření nebo otevření vodovodního potrubí při opravách</t>
  </si>
  <si>
    <t>393439749</t>
  </si>
  <si>
    <t>36</t>
  </si>
  <si>
    <t>722290234</t>
  </si>
  <si>
    <t>Proplach a dezinfekce vodovodního potrubí do DN 80</t>
  </si>
  <si>
    <t>-775139509</t>
  </si>
  <si>
    <t>37</t>
  </si>
  <si>
    <t>998722101</t>
  </si>
  <si>
    <t>Přesun hmot tonážní pro vnitřní vodovod v objektech v do 6 m</t>
  </si>
  <si>
    <t>367902310</t>
  </si>
  <si>
    <t>38</t>
  </si>
  <si>
    <t>998722181</t>
  </si>
  <si>
    <t>Příplatek k přesunu hmot tonážní 722 prováděný bez použití mechanizace</t>
  </si>
  <si>
    <t>1960629475</t>
  </si>
  <si>
    <t>39</t>
  </si>
  <si>
    <t>998722192</t>
  </si>
  <si>
    <t>Příplatek k přesunu hmot tonážní 722 za zvětšený přesun do 100 m</t>
  </si>
  <si>
    <t>-1682565786</t>
  </si>
  <si>
    <t>725</t>
  </si>
  <si>
    <t>Zdravotechnika - zařizovací předměty</t>
  </si>
  <si>
    <t>40</t>
  </si>
  <si>
    <t>725110811</t>
  </si>
  <si>
    <t>Demontáž klozetů splachovací s nádrží</t>
  </si>
  <si>
    <t>soubor</t>
  </si>
  <si>
    <t>85759898</t>
  </si>
  <si>
    <t>41</t>
  </si>
  <si>
    <t>725112022</t>
  </si>
  <si>
    <t>Klozet keramický závěsný na nosné stěny s hlubokým splachováním odpad vodorovný</t>
  </si>
  <si>
    <t>-902548355</t>
  </si>
  <si>
    <t>42</t>
  </si>
  <si>
    <t>725210821</t>
  </si>
  <si>
    <t>Demontáž umyvadel bez výtokových armatur</t>
  </si>
  <si>
    <t>1181978873</t>
  </si>
  <si>
    <t>43</t>
  </si>
  <si>
    <t>725211601</t>
  </si>
  <si>
    <t>Umyvadlo keramické bílé šířky 500 mm bez krytu na sifon připevněné na stěnu šrouby</t>
  </si>
  <si>
    <t>1628586281</t>
  </si>
  <si>
    <t>44</t>
  </si>
  <si>
    <t>725240812</t>
  </si>
  <si>
    <t>Demontáž vaniček sprchových bez výtokových armatur</t>
  </si>
  <si>
    <t>-815462085</t>
  </si>
  <si>
    <t>45</t>
  </si>
  <si>
    <t>725241111</t>
  </si>
  <si>
    <t>Vanička sprchová akrylátová čtvercová 800x800 mm</t>
  </si>
  <si>
    <t>-937855822</t>
  </si>
  <si>
    <t>46</t>
  </si>
  <si>
    <t>725244522</t>
  </si>
  <si>
    <t>Zástěna sprchová rohová rámová se skleněnou výplní tl. 4 a 5 mm dveře posuvné dvoudílné vstup z rohu na vaničku 800x800 mm</t>
  </si>
  <si>
    <t>-1204612185</t>
  </si>
  <si>
    <t>47</t>
  </si>
  <si>
    <t>725331111</t>
  </si>
  <si>
    <t>Výlevka bez výtokových armatur keramická se sklopnou plastovou mřížkou 500 mm</t>
  </si>
  <si>
    <t>-1855541839</t>
  </si>
  <si>
    <t>48</t>
  </si>
  <si>
    <t>725590811</t>
  </si>
  <si>
    <t>Přemístění vnitrostaveništní demontovaných zařizovacích předmětů v objektech výšky do 6 m</t>
  </si>
  <si>
    <t>-1184313002</t>
  </si>
  <si>
    <t>49</t>
  </si>
  <si>
    <t>725813111</t>
  </si>
  <si>
    <t>Ventil rohový bez připojovací trubičky nebo flexi hadičky G 1/2"</t>
  </si>
  <si>
    <t>-1157425083</t>
  </si>
  <si>
    <t>50</t>
  </si>
  <si>
    <t>725820801</t>
  </si>
  <si>
    <t>Demontáž baterie nástěnné do G 3 / 4</t>
  </si>
  <si>
    <t>792107581</t>
  </si>
  <si>
    <t>51</t>
  </si>
  <si>
    <t>725821311</t>
  </si>
  <si>
    <t>Baterie dřezová nástěnná páková s otáčivým kulatým ústím a délkou ramínka 200 mm</t>
  </si>
  <si>
    <t>-1542013449</t>
  </si>
  <si>
    <t>52</t>
  </si>
  <si>
    <t>725822611</t>
  </si>
  <si>
    <t>Baterie umyvadlová stojánková páková bez výpusti</t>
  </si>
  <si>
    <t>2084823323</t>
  </si>
  <si>
    <t>53</t>
  </si>
  <si>
    <t>725840850</t>
  </si>
  <si>
    <t>Demontáž baterie sprch diferenciální do G 3/4x1</t>
  </si>
  <si>
    <t>982503478</t>
  </si>
  <si>
    <t>54</t>
  </si>
  <si>
    <t>725841312</t>
  </si>
  <si>
    <t>Baterie sprchová nástěnná páková</t>
  </si>
  <si>
    <t>1259684844</t>
  </si>
  <si>
    <t>55</t>
  </si>
  <si>
    <t>725861101</t>
  </si>
  <si>
    <t>Zápachová uzávěrka pro umyvadla DN 32</t>
  </si>
  <si>
    <t>-290649300</t>
  </si>
  <si>
    <t>56</t>
  </si>
  <si>
    <t>725865311</t>
  </si>
  <si>
    <t>Zápachová uzávěrka sprchových van DN 40/50 s kulovým kloubem na odtoku</t>
  </si>
  <si>
    <t>-533824055</t>
  </si>
  <si>
    <t>57</t>
  </si>
  <si>
    <t>998725101</t>
  </si>
  <si>
    <t>Přesun hmot tonážní pro zařizovací předměty v objektech v do 6 m</t>
  </si>
  <si>
    <t>1427000725</t>
  </si>
  <si>
    <t>58</t>
  </si>
  <si>
    <t>998725181</t>
  </si>
  <si>
    <t>Příplatek k přesunu hmot tonážní 725 prováděný bez použití mechanizace</t>
  </si>
  <si>
    <t>70386734</t>
  </si>
  <si>
    <t>59</t>
  </si>
  <si>
    <t>998725192</t>
  </si>
  <si>
    <t>Příplatek k přesunu hmot tonážní 725 za zvětšený přesun do 100 m</t>
  </si>
  <si>
    <t>2031338832</t>
  </si>
  <si>
    <t>726</t>
  </si>
  <si>
    <t>Zdravotechnika - předstěnové instalace</t>
  </si>
  <si>
    <t>60</t>
  </si>
  <si>
    <t>726111031</t>
  </si>
  <si>
    <t>Instalační předstěna - klozet s ovládáním zepředu v 1080 mm závěsný do masivní zděné kce</t>
  </si>
  <si>
    <t>-2083780071</t>
  </si>
  <si>
    <t>61</t>
  </si>
  <si>
    <t>998726111</t>
  </si>
  <si>
    <t>Přesun hmot tonážní pro instalační prefabrikáty v objektech v do 6 m</t>
  </si>
  <si>
    <t>-341223113</t>
  </si>
  <si>
    <t>62</t>
  </si>
  <si>
    <t>998726181</t>
  </si>
  <si>
    <t>Příplatek k přesunu hmot tonážní 726 prováděný bez použití mechanizace</t>
  </si>
  <si>
    <t>1441912002</t>
  </si>
  <si>
    <t>63</t>
  </si>
  <si>
    <t>998726192</t>
  </si>
  <si>
    <t>Příplatek k přesunu hmot tonážní 726 za zvětšený přesun do 100 m</t>
  </si>
  <si>
    <t>735621611</t>
  </si>
  <si>
    <t>735</t>
  </si>
  <si>
    <t>Ústřední vytápění - otopná tělesa</t>
  </si>
  <si>
    <t>64</t>
  </si>
  <si>
    <t>735164511</t>
  </si>
  <si>
    <t>Montáž otopného tělesa trubkového na stěnu výšky tělesa do 1500 mm</t>
  </si>
  <si>
    <t>644208385</t>
  </si>
  <si>
    <t>65</t>
  </si>
  <si>
    <t>54153018</t>
  </si>
  <si>
    <t>těleso trubkové přímotopné 1220x600mm 300W</t>
  </si>
  <si>
    <t>813992033</t>
  </si>
  <si>
    <t>66</t>
  </si>
  <si>
    <t>998735101</t>
  </si>
  <si>
    <t>Přesun hmot tonážní pro otopná tělesa v objektech v do 6 m</t>
  </si>
  <si>
    <t>1064611723</t>
  </si>
  <si>
    <t>67</t>
  </si>
  <si>
    <t>998735181</t>
  </si>
  <si>
    <t>Příplatek k přesunu hmot tonážní 735 prováděný bez použití mechanizace</t>
  </si>
  <si>
    <t>117981154</t>
  </si>
  <si>
    <t>68</t>
  </si>
  <si>
    <t>998735193</t>
  </si>
  <si>
    <t>Příplatek k přesunu hmot tonážní 735 za zvětšený přesun do 500 m</t>
  </si>
  <si>
    <t>-1751871724</t>
  </si>
  <si>
    <t>741</t>
  </si>
  <si>
    <t>Elektroinstalace - silnoproud</t>
  </si>
  <si>
    <t>69</t>
  </si>
  <si>
    <t>741120001VL</t>
  </si>
  <si>
    <t>Elektroinstalace - soubor dodávek</t>
  </si>
  <si>
    <t>1828675137</t>
  </si>
  <si>
    <t>751</t>
  </si>
  <si>
    <t>Vzduchotechnika</t>
  </si>
  <si>
    <t>70</t>
  </si>
  <si>
    <t>751510012</t>
  </si>
  <si>
    <t>Vzduchotechnické potrubí pozink čtyřhranné průřezu do 0,07 m2</t>
  </si>
  <si>
    <t>-915721659</t>
  </si>
  <si>
    <t>71</t>
  </si>
  <si>
    <t>998751101</t>
  </si>
  <si>
    <t>Přesun hmot tonážní pro vzduchotechniku v objektech v do 12 m</t>
  </si>
  <si>
    <t>11341001</t>
  </si>
  <si>
    <t>72</t>
  </si>
  <si>
    <t>998751181</t>
  </si>
  <si>
    <t>Příplatek k přesunu hmot tonážní 751 prováděný bez použití mechanizace</t>
  </si>
  <si>
    <t>1986522026</t>
  </si>
  <si>
    <t>73</t>
  </si>
  <si>
    <t>998751191</t>
  </si>
  <si>
    <t>Příplatek k přesunu hmot tonážní 751 za zvětšený přesun do 500 m</t>
  </si>
  <si>
    <t>1534097857</t>
  </si>
  <si>
    <t>763</t>
  </si>
  <si>
    <t>Konstrukce suché výstavby</t>
  </si>
  <si>
    <t>74</t>
  </si>
  <si>
    <t>763131411</t>
  </si>
  <si>
    <t>SDK podhled desky 1xA 12,5 bez izolace dvouvrstvá spodní kce profil CD+UD</t>
  </si>
  <si>
    <t>-1916468137</t>
  </si>
  <si>
    <t>19,01+11,08+13,9</t>
  </si>
  <si>
    <t>75</t>
  </si>
  <si>
    <t>763131451</t>
  </si>
  <si>
    <t>SDK podhled deska 1xH2 12,5 bez izolace dvouvrstvá spodní kce profil CD+UD</t>
  </si>
  <si>
    <t>-240943427</t>
  </si>
  <si>
    <t>3,87+1,4</t>
  </si>
  <si>
    <t>76</t>
  </si>
  <si>
    <t>763131714</t>
  </si>
  <si>
    <t>SDK podhled základní penetrační nátěr</t>
  </si>
  <si>
    <t>-1665803252</t>
  </si>
  <si>
    <t>43,99+5,27</t>
  </si>
  <si>
    <t>77</t>
  </si>
  <si>
    <t>763164531</t>
  </si>
  <si>
    <t>SDK obklad kcí tvaru L š do 0,8 m desky 1xA 12,5</t>
  </si>
  <si>
    <t>-1253980538</t>
  </si>
  <si>
    <t>3,15+2,85</t>
  </si>
  <si>
    <t>78</t>
  </si>
  <si>
    <t>763164561</t>
  </si>
  <si>
    <t>SDK obklad kcí tvaru L š přes 0,8 m desky 1xH2 12,5</t>
  </si>
  <si>
    <t>-1373693482</t>
  </si>
  <si>
    <t>(2,35+0,85)*0,8</t>
  </si>
  <si>
    <t>79</t>
  </si>
  <si>
    <t>998763301</t>
  </si>
  <si>
    <t>Přesun hmot tonážní pro sádrokartonové konstrukce v objektech v do 6 m</t>
  </si>
  <si>
    <t>218181735</t>
  </si>
  <si>
    <t>80</t>
  </si>
  <si>
    <t>998763381</t>
  </si>
  <si>
    <t>Příplatek k přesunu hmot tonážní 763 SDK prováděný bez použití mechanizace</t>
  </si>
  <si>
    <t>1181709378</t>
  </si>
  <si>
    <t>81</t>
  </si>
  <si>
    <t>998763391</t>
  </si>
  <si>
    <t>Příplatek k přesunu hmot tonážní 763 SDK za zvětšený přesun do 100 m</t>
  </si>
  <si>
    <t>1006266416</t>
  </si>
  <si>
    <t>766</t>
  </si>
  <si>
    <t>Konstrukce truhlářské</t>
  </si>
  <si>
    <t>82</t>
  </si>
  <si>
    <t>766660021</t>
  </si>
  <si>
    <t>Montáž dveřních křídel otvíravých jednokřídlových š do 0,8 m požárních do ocelové zárubně</t>
  </si>
  <si>
    <t>-1029996749</t>
  </si>
  <si>
    <t>83</t>
  </si>
  <si>
    <t>55341200</t>
  </si>
  <si>
    <t>dveře bezpečnostní protipožární 5-bodový rozvorový mechanismus EI 30 D2 800x1970 mm</t>
  </si>
  <si>
    <t>1202848685</t>
  </si>
  <si>
    <t>84</t>
  </si>
  <si>
    <t>61162086</t>
  </si>
  <si>
    <t>dveře jednokřídlé dřevotřískové povrch laminátový plné 800x1970/2100mm</t>
  </si>
  <si>
    <t>1817229291</t>
  </si>
  <si>
    <t>85</t>
  </si>
  <si>
    <t>61162084</t>
  </si>
  <si>
    <t>dveře jednokřídlé dřevotřískové povrch laminátový plné 600x1970/2100mm</t>
  </si>
  <si>
    <t>-1210943246</t>
  </si>
  <si>
    <t>86</t>
  </si>
  <si>
    <t>766660728</t>
  </si>
  <si>
    <t>Montáž dveřního interiérového kování - zámku</t>
  </si>
  <si>
    <t>619926927</t>
  </si>
  <si>
    <t>87</t>
  </si>
  <si>
    <t>54924002</t>
  </si>
  <si>
    <t>zámek zadlabací 190/140 /20 L s obyčejným klíčem</t>
  </si>
  <si>
    <t>-613253168</t>
  </si>
  <si>
    <t>88</t>
  </si>
  <si>
    <t>766660729</t>
  </si>
  <si>
    <t>Montáž dveřního interiérového kování - štítku s klikou</t>
  </si>
  <si>
    <t>2128693613</t>
  </si>
  <si>
    <t>89</t>
  </si>
  <si>
    <t>54914610</t>
  </si>
  <si>
    <t>kování dveřní vrchní klika včetně rozet a montážního materiálu R BB nerez PK</t>
  </si>
  <si>
    <t>1941798956</t>
  </si>
  <si>
    <t>90</t>
  </si>
  <si>
    <t>766660731</t>
  </si>
  <si>
    <t>Montáž dveřního bezpečnostního kování - zámku</t>
  </si>
  <si>
    <t>353057182</t>
  </si>
  <si>
    <t>91</t>
  </si>
  <si>
    <t>54924004</t>
  </si>
  <si>
    <t>zámek zadlabací 190/140/20 L cylinder</t>
  </si>
  <si>
    <t>1110468832</t>
  </si>
  <si>
    <t>92</t>
  </si>
  <si>
    <t>54964150</t>
  </si>
  <si>
    <t>vložka zámková cylindrická oboustranná+4 klíče</t>
  </si>
  <si>
    <t>471388831</t>
  </si>
  <si>
    <t>93</t>
  </si>
  <si>
    <t>766660733</t>
  </si>
  <si>
    <t>Montáž dveřního bezpečnostního kování - štítku s klikou</t>
  </si>
  <si>
    <t>770202905</t>
  </si>
  <si>
    <t>94</t>
  </si>
  <si>
    <t>54914121</t>
  </si>
  <si>
    <t>kování bezpečnostní, klika-klika R4/O dekor</t>
  </si>
  <si>
    <t>1616925648</t>
  </si>
  <si>
    <t>95</t>
  </si>
  <si>
    <t>766691914</t>
  </si>
  <si>
    <t>Vyvěšení nebo zavěšení dřevěných křídel dveří pl do 2 m2</t>
  </si>
  <si>
    <t>-1406396959</t>
  </si>
  <si>
    <t>96</t>
  </si>
  <si>
    <t>766695212</t>
  </si>
  <si>
    <t>Montáž truhlářských prahů dveří jednokřídlových šířky do 10 cm</t>
  </si>
  <si>
    <t>232182277</t>
  </si>
  <si>
    <t>97</t>
  </si>
  <si>
    <t>61187156</t>
  </si>
  <si>
    <t>práh dveřní dřevěný dubový tl 20mm dl 820mm š 100mm</t>
  </si>
  <si>
    <t>-1863835267</t>
  </si>
  <si>
    <t>98</t>
  </si>
  <si>
    <t>61187116</t>
  </si>
  <si>
    <t>práh dveřní dřevěný dubový tl 20mm dl 620mm š 100mm</t>
  </si>
  <si>
    <t>1926824067</t>
  </si>
  <si>
    <t>2*1,02 'Přepočtené koeficientem množství</t>
  </si>
  <si>
    <t>99</t>
  </si>
  <si>
    <t>766825821</t>
  </si>
  <si>
    <t>Demontáž truhlářských vestavěných skříní dvoukřídlových</t>
  </si>
  <si>
    <t>1731445431</t>
  </si>
  <si>
    <t>100</t>
  </si>
  <si>
    <t>998766101</t>
  </si>
  <si>
    <t>Přesun hmot tonážní pro konstrukce truhlářské v objektech v do 6 m</t>
  </si>
  <si>
    <t>412995653</t>
  </si>
  <si>
    <t>101</t>
  </si>
  <si>
    <t>998766181</t>
  </si>
  <si>
    <t>Příplatek k přesunu hmot tonážní 766 prováděný bez použití mechanizace</t>
  </si>
  <si>
    <t>-259843529</t>
  </si>
  <si>
    <t>102</t>
  </si>
  <si>
    <t>998766192</t>
  </si>
  <si>
    <t>Příplatek k přesunu hmot tonážní 766 za zvětšený přesun do 100 m</t>
  </si>
  <si>
    <t>-1947641674</t>
  </si>
  <si>
    <t>771</t>
  </si>
  <si>
    <t>Podlahy z dlaždic</t>
  </si>
  <si>
    <t>103</t>
  </si>
  <si>
    <t>771111011</t>
  </si>
  <si>
    <t>Vysátí podkladu před pokládkou dlažby</t>
  </si>
  <si>
    <t>2029916854</t>
  </si>
  <si>
    <t>1,4+3,9</t>
  </si>
  <si>
    <t>-0,8*0,8-0,15*0,85</t>
  </si>
  <si>
    <t>104</t>
  </si>
  <si>
    <t>771121011</t>
  </si>
  <si>
    <t>Nátěr penetrační na podlahu</t>
  </si>
  <si>
    <t>-2120904478</t>
  </si>
  <si>
    <t>105</t>
  </si>
  <si>
    <t>771151014</t>
  </si>
  <si>
    <t>Samonivelační stěrka podlah pevnosti 20 MPa tl 10 mm</t>
  </si>
  <si>
    <t>935245701</t>
  </si>
  <si>
    <t>106</t>
  </si>
  <si>
    <t>771573810</t>
  </si>
  <si>
    <t>Demontáž podlah z dlaždic keramických lepených</t>
  </si>
  <si>
    <t>-878948197</t>
  </si>
  <si>
    <t>1,4+3,9-0,8*1,65</t>
  </si>
  <si>
    <t>107</t>
  </si>
  <si>
    <t>771574112</t>
  </si>
  <si>
    <t>Montáž podlah keramických hladkých lepených flexibilním lepidlem do 12 ks/ m2</t>
  </si>
  <si>
    <t>-680862208</t>
  </si>
  <si>
    <t>108</t>
  </si>
  <si>
    <t>59761003</t>
  </si>
  <si>
    <t>dlažba keramická hutná hladká do interiéru přes 9 do 12ks/m2</t>
  </si>
  <si>
    <t>859830873</t>
  </si>
  <si>
    <t>4,532*1,1 'Přepočtené koeficientem množství</t>
  </si>
  <si>
    <t>109</t>
  </si>
  <si>
    <t>771591112</t>
  </si>
  <si>
    <t>Izolace pod dlažbu nátěrem nebo stěrkou ve dvou vrstvách</t>
  </si>
  <si>
    <t>-45837940</t>
  </si>
  <si>
    <t>0,8*0,8</t>
  </si>
  <si>
    <t>110</t>
  </si>
  <si>
    <t>771592011</t>
  </si>
  <si>
    <t>Čištění vnitřních ploch podlah nebo schodišť po položení dlažby chemickými prostředky</t>
  </si>
  <si>
    <t>2033245422</t>
  </si>
  <si>
    <t>111</t>
  </si>
  <si>
    <t>998771101</t>
  </si>
  <si>
    <t>Přesun hmot tonážní pro podlahy z dlaždic v objektech v do 6 m</t>
  </si>
  <si>
    <t>-1401430023</t>
  </si>
  <si>
    <t>112</t>
  </si>
  <si>
    <t>998771181</t>
  </si>
  <si>
    <t>Příplatek k přesunu hmot tonážní 771 prováděný bez použití mechanizace</t>
  </si>
  <si>
    <t>-2114269273</t>
  </si>
  <si>
    <t>113</t>
  </si>
  <si>
    <t>998771192</t>
  </si>
  <si>
    <t>Příplatek k přesunu hmot tonážní 771 za zvětšený přesun do 100 m</t>
  </si>
  <si>
    <t>-1612655785</t>
  </si>
  <si>
    <t>776</t>
  </si>
  <si>
    <t>Podlahy povlakové</t>
  </si>
  <si>
    <t>114</t>
  </si>
  <si>
    <t>776111115</t>
  </si>
  <si>
    <t>Broušení podkladu povlakových podlah před litím stěrky</t>
  </si>
  <si>
    <t>585976202</t>
  </si>
  <si>
    <t>11,1+13,9+19</t>
  </si>
  <si>
    <t>115</t>
  </si>
  <si>
    <t>776111311</t>
  </si>
  <si>
    <t>Vysátí podkladu povlakových podlah</t>
  </si>
  <si>
    <t>1813924499</t>
  </si>
  <si>
    <t>116</t>
  </si>
  <si>
    <t>776121111</t>
  </si>
  <si>
    <t>Vodou ředitelná penetrace savého podkladu povlakových podlah ředěná v poměru 1:3</t>
  </si>
  <si>
    <t>1725446744</t>
  </si>
  <si>
    <t>117</t>
  </si>
  <si>
    <t>776141114</t>
  </si>
  <si>
    <t>Vyrovnání podkladu povlakových podlah stěrkou pevnosti 20 MPa tl 10 mm</t>
  </si>
  <si>
    <t>-924760829</t>
  </si>
  <si>
    <t>118</t>
  </si>
  <si>
    <t>776201812</t>
  </si>
  <si>
    <t>Demontáž lepených povlakových podlah s podložkou ručně</t>
  </si>
  <si>
    <t>1440021673</t>
  </si>
  <si>
    <t>5,9+14+5+19</t>
  </si>
  <si>
    <t>119</t>
  </si>
  <si>
    <t>776251111</t>
  </si>
  <si>
    <t>Lepení pásů z přírodního linolea (marmolea) standardním lepidlem</t>
  </si>
  <si>
    <t>131950297</t>
  </si>
  <si>
    <t>120</t>
  </si>
  <si>
    <t>28411069</t>
  </si>
  <si>
    <t>linoleum přírodní ze 100% dřevité moučky tl 2,5mm, zátěž 34/43, R9, hořlavost Cfl S1</t>
  </si>
  <si>
    <t>-1214537447</t>
  </si>
  <si>
    <t>44*1,1 'Přepočtené koeficientem množství</t>
  </si>
  <si>
    <t>121</t>
  </si>
  <si>
    <t>776410811</t>
  </si>
  <si>
    <t>Odstranění soklíků a lišt pryžových nebo plastových</t>
  </si>
  <si>
    <t>-1094478603</t>
  </si>
  <si>
    <t>12,04+15+11,3+19</t>
  </si>
  <si>
    <t>122</t>
  </si>
  <si>
    <t>776421111</t>
  </si>
  <si>
    <t>Montáž obvodových lišt lepením</t>
  </si>
  <si>
    <t>-1522116292</t>
  </si>
  <si>
    <t>21,44+15+19</t>
  </si>
  <si>
    <t>123</t>
  </si>
  <si>
    <t>28411009</t>
  </si>
  <si>
    <t>lišta soklová PVC 18x80mm</t>
  </si>
  <si>
    <t>2093802345</t>
  </si>
  <si>
    <t>55,44*1,02 'Přepočtené koeficientem množství</t>
  </si>
  <si>
    <t>124</t>
  </si>
  <si>
    <t>776421311</t>
  </si>
  <si>
    <t>Montáž přechodových samolepících lišt</t>
  </si>
  <si>
    <t>-1818105472</t>
  </si>
  <si>
    <t>0,8*2+0,6*2</t>
  </si>
  <si>
    <t>125</t>
  </si>
  <si>
    <t>55343110</t>
  </si>
  <si>
    <t>profil přechodový Al narážecí 30mm stříbro</t>
  </si>
  <si>
    <t>-819093950</t>
  </si>
  <si>
    <t>2,8*1,02 'Přepočtené koeficientem množství</t>
  </si>
  <si>
    <t>126</t>
  </si>
  <si>
    <t>776991111</t>
  </si>
  <si>
    <t>Spárování silikonem</t>
  </si>
  <si>
    <t>248377511</t>
  </si>
  <si>
    <t>127</t>
  </si>
  <si>
    <t>776991121</t>
  </si>
  <si>
    <t>Základní čištění nově položených podlahovin vysátím a setřením vlhkým mopem</t>
  </si>
  <si>
    <t>-485886366</t>
  </si>
  <si>
    <t>128</t>
  </si>
  <si>
    <t>776991821</t>
  </si>
  <si>
    <t>Odstranění lepidla ručně z podlah</t>
  </si>
  <si>
    <t>547429491</t>
  </si>
  <si>
    <t>129</t>
  </si>
  <si>
    <t>998776101</t>
  </si>
  <si>
    <t>Přesun hmot tonážní pro podlahy povlakové v objektech v do 6 m</t>
  </si>
  <si>
    <t>-1013338452</t>
  </si>
  <si>
    <t>130</t>
  </si>
  <si>
    <t>998776181</t>
  </si>
  <si>
    <t>Příplatek k přesunu hmot tonážní 776 prováděný bez použití mechanizace</t>
  </si>
  <si>
    <t>-1611543999</t>
  </si>
  <si>
    <t>131</t>
  </si>
  <si>
    <t>998776192</t>
  </si>
  <si>
    <t>Příplatek k přesunu hmot tonážní 776 za zvětšený přesun do 100 m</t>
  </si>
  <si>
    <t>1813315935</t>
  </si>
  <si>
    <t>781</t>
  </si>
  <si>
    <t>Dokončovací práce - obklady</t>
  </si>
  <si>
    <t>132</t>
  </si>
  <si>
    <t>781111011</t>
  </si>
  <si>
    <t>Ometení (oprášení) stěny při přípravě podkladu</t>
  </si>
  <si>
    <t>-1855314061</t>
  </si>
  <si>
    <t>(8+5)*2-0,7*2*2</t>
  </si>
  <si>
    <t>133</t>
  </si>
  <si>
    <t>781121011</t>
  </si>
  <si>
    <t>Nátěr penetrační na stěnu</t>
  </si>
  <si>
    <t>-1556970863</t>
  </si>
  <si>
    <t>134</t>
  </si>
  <si>
    <t>781131112</t>
  </si>
  <si>
    <t>Izolace pod obklad nátěrem nebo stěrkou ve dvou vrstvách</t>
  </si>
  <si>
    <t>-657413182</t>
  </si>
  <si>
    <t>0,8*2*2</t>
  </si>
  <si>
    <t>135</t>
  </si>
  <si>
    <t>781473810</t>
  </si>
  <si>
    <t>Demontáž obkladů z obkladaček keramických lepených</t>
  </si>
  <si>
    <t>-23089512</t>
  </si>
  <si>
    <t>3,35*2+(8,2-3,35)*1,5-0,6*1,5+5*1,5-0,6*1,5</t>
  </si>
  <si>
    <t>136</t>
  </si>
  <si>
    <t>781474113</t>
  </si>
  <si>
    <t>Montáž obkladů vnitřních keramických hladkých do 19 ks/m2 lepených flexibilním lepidlem</t>
  </si>
  <si>
    <t>1081537130</t>
  </si>
  <si>
    <t>137</t>
  </si>
  <si>
    <t>59761071</t>
  </si>
  <si>
    <t>obklad keramický hladký přes 12 do 19ks/m2</t>
  </si>
  <si>
    <t>-2069891576</t>
  </si>
  <si>
    <t>23,2*1,1 'Přepočtené koeficientem množství</t>
  </si>
  <si>
    <t>138</t>
  </si>
  <si>
    <t>781495211</t>
  </si>
  <si>
    <t>Čištění vnitřních ploch stěn po provedení obkladu chemickými prostředky</t>
  </si>
  <si>
    <t>638335783</t>
  </si>
  <si>
    <t>139</t>
  </si>
  <si>
    <t>998781101</t>
  </si>
  <si>
    <t>Přesun hmot tonážní pro obklady keramické v objektech v do 6 m</t>
  </si>
  <si>
    <t>1994938462</t>
  </si>
  <si>
    <t>140</t>
  </si>
  <si>
    <t>998781181</t>
  </si>
  <si>
    <t>Příplatek k přesunu hmot tonážní 781 prováděný bez použití mechanizace</t>
  </si>
  <si>
    <t>348098082</t>
  </si>
  <si>
    <t>141</t>
  </si>
  <si>
    <t>998781192</t>
  </si>
  <si>
    <t>Příplatek k přesunu hmot tonážní 781 za zvětšený přesun do 100 m</t>
  </si>
  <si>
    <t>804753738</t>
  </si>
  <si>
    <t>783</t>
  </si>
  <si>
    <t>Dokončovací práce - nátěry</t>
  </si>
  <si>
    <t>142</t>
  </si>
  <si>
    <t>783301401</t>
  </si>
  <si>
    <t>Ometení zámečnických konstrukcí</t>
  </si>
  <si>
    <t>-1708726517</t>
  </si>
  <si>
    <t>Poznámka k položce:_x000d_
nátěr zárubně</t>
  </si>
  <si>
    <t>(2*2,02+0,9)*(0,15+2*0,04)*3+(2*2,02+0,6)*(0,15+2*0,04)*2</t>
  </si>
  <si>
    <t>143</t>
  </si>
  <si>
    <t>783314101</t>
  </si>
  <si>
    <t>Základní jednonásobný syntetický nátěr zámečnických konstrukcí</t>
  </si>
  <si>
    <t>-390504908</t>
  </si>
  <si>
    <t>144</t>
  </si>
  <si>
    <t>783317101</t>
  </si>
  <si>
    <t>Krycí jednonásobný syntetický standardní nátěr zámečnických konstrukcí</t>
  </si>
  <si>
    <t>1025682395</t>
  </si>
  <si>
    <t>145</t>
  </si>
  <si>
    <t>783601311</t>
  </si>
  <si>
    <t>Odrezivění deskových otopných těles před provedením nátěru</t>
  </si>
  <si>
    <t>1014792806</t>
  </si>
  <si>
    <t>0,7*0,6*2+0,1*0,6*2</t>
  </si>
  <si>
    <t>1,35*0,6*2+0,1*0,6*2</t>
  </si>
  <si>
    <t>146</t>
  </si>
  <si>
    <t>783614121</t>
  </si>
  <si>
    <t>Základní jednonásobný syntetický nátěr deskových otopných těles</t>
  </si>
  <si>
    <t>-1814238883</t>
  </si>
  <si>
    <t>147</t>
  </si>
  <si>
    <t>783617121</t>
  </si>
  <si>
    <t>Krycí jednonásobný syntetický nátěr deskových otopných těles</t>
  </si>
  <si>
    <t>-1292918811</t>
  </si>
  <si>
    <t>784</t>
  </si>
  <si>
    <t>Dokončovací práce - malby a tapety</t>
  </si>
  <si>
    <t>148</t>
  </si>
  <si>
    <t>784111001</t>
  </si>
  <si>
    <t>Oprášení (ometení ) podkladu v místnostech výšky do 3,80 m</t>
  </si>
  <si>
    <t>353177153</t>
  </si>
  <si>
    <t>49,26+2,56+6*0,6+151,732</t>
  </si>
  <si>
    <t>149</t>
  </si>
  <si>
    <t>784111011</t>
  </si>
  <si>
    <t>Obroušení podkladu omítnutého v místnostech výšky do 3,80 m</t>
  </si>
  <si>
    <t>-187596637</t>
  </si>
  <si>
    <t>151,732</t>
  </si>
  <si>
    <t>150</t>
  </si>
  <si>
    <t>784121001</t>
  </si>
  <si>
    <t>Oškrabání malby v mísnostech výšky do 3,80 m</t>
  </si>
  <si>
    <t>-1142009701</t>
  </si>
  <si>
    <t>151</t>
  </si>
  <si>
    <t>784121011</t>
  </si>
  <si>
    <t>Rozmývání podkladu po oškrabání malby v místnostech výšky do 3,80 m</t>
  </si>
  <si>
    <t>1392681218</t>
  </si>
  <si>
    <t>152</t>
  </si>
  <si>
    <t>784161001</t>
  </si>
  <si>
    <t>Tmelení spar a rohů šířky do 3 mm akrylátovým tmelem v místnostech výšky do 3,80 m</t>
  </si>
  <si>
    <t>1224559938</t>
  </si>
  <si>
    <t>19+21,44+5+8+15</t>
  </si>
  <si>
    <t>153</t>
  </si>
  <si>
    <t>784171101</t>
  </si>
  <si>
    <t>Zakrytí vnitřních podlah včetně pozdějšího odkrytí</t>
  </si>
  <si>
    <t>680371033</t>
  </si>
  <si>
    <t>11,1+14+1,4+3,9+19</t>
  </si>
  <si>
    <t>154</t>
  </si>
  <si>
    <t>58124844</t>
  </si>
  <si>
    <t>fólie pro malířské potřeby zakrývací tl 25µ 4x5m</t>
  </si>
  <si>
    <t>-1987996540</t>
  </si>
  <si>
    <t>49,4*1,05 'Přepočtené koeficientem množství</t>
  </si>
  <si>
    <t>155</t>
  </si>
  <si>
    <t>784181101</t>
  </si>
  <si>
    <t>Základní akrylátová jednonásobná penetrace podkladu v místnostech výšky do 3,80 m</t>
  </si>
  <si>
    <t>-2081200380</t>
  </si>
  <si>
    <t>156</t>
  </si>
  <si>
    <t>784221101</t>
  </si>
  <si>
    <t>Dvojnásobné bílé malby ze směsí za sucha dobře otěruvzdorných v místnostech do 3,80 m</t>
  </si>
  <si>
    <t>-1746176500</t>
  </si>
  <si>
    <t>Vedlejší rozpočtové náklady</t>
  </si>
  <si>
    <t>VRN3</t>
  </si>
  <si>
    <t>157</t>
  </si>
  <si>
    <t>030001000</t>
  </si>
  <si>
    <t>1024</t>
  </si>
  <si>
    <t>715177955</t>
  </si>
  <si>
    <t>VRN6</t>
  </si>
  <si>
    <t>158</t>
  </si>
  <si>
    <t>060001000</t>
  </si>
  <si>
    <t>1190975615</t>
  </si>
  <si>
    <t>VRN7</t>
  </si>
  <si>
    <t>159</t>
  </si>
  <si>
    <t>070001000</t>
  </si>
  <si>
    <t>-2092874204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</si>
</sst>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6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4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1" fillId="0" borderId="0" xfId="0" applyNumberFormat="1" applyFont="1" applyAlignment="1" applyProtection="1">
      <alignment vertical="center"/>
    </xf>
    <xf numFmtId="0" fontId="23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23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14.4" customHeight="1">
      <c r="B26" s="20"/>
      <c r="C26" s="21"/>
      <c r="D26" s="37" t="s">
        <v>36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38">
        <f>ROUND(AG94,2)</f>
        <v>0</v>
      </c>
      <c r="AL26" s="21"/>
      <c r="AM26" s="21"/>
      <c r="AN26" s="21"/>
      <c r="AO26" s="21"/>
      <c r="AP26" s="21"/>
      <c r="AQ26" s="21"/>
      <c r="AR26" s="19"/>
      <c r="BE26" s="30"/>
    </row>
    <row r="27" s="1" customFormat="1" ht="14.4" customHeight="1">
      <c r="B27" s="20"/>
      <c r="C27" s="21"/>
      <c r="D27" s="37" t="s">
        <v>37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38">
        <f>ROUND(AG97, 2)</f>
        <v>0</v>
      </c>
      <c r="AL27" s="38"/>
      <c r="AM27" s="38"/>
      <c r="AN27" s="38"/>
      <c r="AO27" s="38"/>
      <c r="AP27" s="21"/>
      <c r="AQ27" s="21"/>
      <c r="AR27" s="19"/>
      <c r="BE27" s="30"/>
    </row>
    <row r="28" s="2" customFormat="1" ht="6.96" customHeigh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2"/>
      <c r="BE28" s="30"/>
    </row>
    <row r="29" s="2" customFormat="1" ht="25.92" customHeight="1">
      <c r="A29" s="39"/>
      <c r="B29" s="40"/>
      <c r="C29" s="41"/>
      <c r="D29" s="43" t="s">
        <v>38</v>
      </c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5">
        <f>ROUND(AK26 + AK27, 2)</f>
        <v>0</v>
      </c>
      <c r="AL29" s="44"/>
      <c r="AM29" s="44"/>
      <c r="AN29" s="44"/>
      <c r="AO29" s="44"/>
      <c r="AP29" s="41"/>
      <c r="AQ29" s="41"/>
      <c r="AR29" s="42"/>
      <c r="BE29" s="30"/>
    </row>
    <row r="30" s="2" customFormat="1" ht="6.96" customHeight="1">
      <c r="A30" s="39"/>
      <c r="B30" s="40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2"/>
      <c r="BE30" s="30"/>
    </row>
    <row r="31" s="2" customFormat="1">
      <c r="A31" s="39"/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6" t="s">
        <v>39</v>
      </c>
      <c r="M31" s="46"/>
      <c r="N31" s="46"/>
      <c r="O31" s="46"/>
      <c r="P31" s="46"/>
      <c r="Q31" s="41"/>
      <c r="R31" s="41"/>
      <c r="S31" s="41"/>
      <c r="T31" s="41"/>
      <c r="U31" s="41"/>
      <c r="V31" s="41"/>
      <c r="W31" s="46" t="s">
        <v>40</v>
      </c>
      <c r="X31" s="46"/>
      <c r="Y31" s="46"/>
      <c r="Z31" s="46"/>
      <c r="AA31" s="46"/>
      <c r="AB31" s="46"/>
      <c r="AC31" s="46"/>
      <c r="AD31" s="46"/>
      <c r="AE31" s="46"/>
      <c r="AF31" s="41"/>
      <c r="AG31" s="41"/>
      <c r="AH31" s="41"/>
      <c r="AI31" s="41"/>
      <c r="AJ31" s="41"/>
      <c r="AK31" s="46" t="s">
        <v>41</v>
      </c>
      <c r="AL31" s="46"/>
      <c r="AM31" s="46"/>
      <c r="AN31" s="46"/>
      <c r="AO31" s="46"/>
      <c r="AP31" s="41"/>
      <c r="AQ31" s="41"/>
      <c r="AR31" s="42"/>
      <c r="BE31" s="30"/>
    </row>
    <row r="32" s="3" customFormat="1" ht="14.4" customHeight="1">
      <c r="A32" s="3"/>
      <c r="B32" s="47"/>
      <c r="C32" s="48"/>
      <c r="D32" s="31" t="s">
        <v>42</v>
      </c>
      <c r="E32" s="48"/>
      <c r="F32" s="31" t="s">
        <v>43</v>
      </c>
      <c r="G32" s="48"/>
      <c r="H32" s="48"/>
      <c r="I32" s="48"/>
      <c r="J32" s="48"/>
      <c r="K32" s="48"/>
      <c r="L32" s="49">
        <v>0.20999999999999999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ROUND(AZ94 + SUM(CD97:CD101),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f>ROUND(AV94 + SUM(BY97:BY101), 2)</f>
        <v>0</v>
      </c>
      <c r="AL32" s="48"/>
      <c r="AM32" s="48"/>
      <c r="AN32" s="48"/>
      <c r="AO32" s="48"/>
      <c r="AP32" s="48"/>
      <c r="AQ32" s="48"/>
      <c r="AR32" s="51"/>
      <c r="BE32" s="52"/>
    </row>
    <row r="33" s="3" customFormat="1" ht="14.4" customHeight="1">
      <c r="A33" s="3"/>
      <c r="B33" s="47"/>
      <c r="C33" s="48"/>
      <c r="D33" s="48"/>
      <c r="E33" s="48"/>
      <c r="F33" s="31" t="s">
        <v>44</v>
      </c>
      <c r="G33" s="48"/>
      <c r="H33" s="48"/>
      <c r="I33" s="48"/>
      <c r="J33" s="48"/>
      <c r="K33" s="48"/>
      <c r="L33" s="49">
        <v>0.14999999999999999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ROUND(BA94 + SUM(CE97:CE101),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f>ROUND(AW94 + SUM(BZ97:BZ101), 2)</f>
        <v>0</v>
      </c>
      <c r="AL33" s="48"/>
      <c r="AM33" s="48"/>
      <c r="AN33" s="48"/>
      <c r="AO33" s="48"/>
      <c r="AP33" s="48"/>
      <c r="AQ33" s="48"/>
      <c r="AR33" s="51"/>
      <c r="BE33" s="52"/>
    </row>
    <row r="34" hidden="1" s="3" customFormat="1" ht="14.4" customHeight="1">
      <c r="A34" s="3"/>
      <c r="B34" s="47"/>
      <c r="C34" s="48"/>
      <c r="D34" s="48"/>
      <c r="E34" s="48"/>
      <c r="F34" s="31" t="s">
        <v>45</v>
      </c>
      <c r="G34" s="48"/>
      <c r="H34" s="48"/>
      <c r="I34" s="48"/>
      <c r="J34" s="48"/>
      <c r="K34" s="48"/>
      <c r="L34" s="49">
        <v>0.20999999999999999</v>
      </c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50">
        <f>ROUND(BB94 + SUM(CF97:CF101), 2)</f>
        <v>0</v>
      </c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50">
        <v>0</v>
      </c>
      <c r="AL34" s="48"/>
      <c r="AM34" s="48"/>
      <c r="AN34" s="48"/>
      <c r="AO34" s="48"/>
      <c r="AP34" s="48"/>
      <c r="AQ34" s="48"/>
      <c r="AR34" s="51"/>
      <c r="BE34" s="52"/>
    </row>
    <row r="35" hidden="1" s="3" customFormat="1" ht="14.4" customHeight="1">
      <c r="A35" s="3"/>
      <c r="B35" s="47"/>
      <c r="C35" s="48"/>
      <c r="D35" s="48"/>
      <c r="E35" s="48"/>
      <c r="F35" s="31" t="s">
        <v>46</v>
      </c>
      <c r="G35" s="48"/>
      <c r="H35" s="48"/>
      <c r="I35" s="48"/>
      <c r="J35" s="48"/>
      <c r="K35" s="48"/>
      <c r="L35" s="49">
        <v>0.14999999999999999</v>
      </c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50">
        <f>ROUND(BC94 + SUM(CG97:CG101), 2)</f>
        <v>0</v>
      </c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0">
        <v>0</v>
      </c>
      <c r="AL35" s="48"/>
      <c r="AM35" s="48"/>
      <c r="AN35" s="48"/>
      <c r="AO35" s="48"/>
      <c r="AP35" s="48"/>
      <c r="AQ35" s="48"/>
      <c r="AR35" s="51"/>
      <c r="BE35" s="3"/>
    </row>
    <row r="36" hidden="1" s="3" customFormat="1" ht="14.4" customHeight="1">
      <c r="A36" s="3"/>
      <c r="B36" s="47"/>
      <c r="C36" s="48"/>
      <c r="D36" s="48"/>
      <c r="E36" s="48"/>
      <c r="F36" s="31" t="s">
        <v>47</v>
      </c>
      <c r="G36" s="48"/>
      <c r="H36" s="48"/>
      <c r="I36" s="48"/>
      <c r="J36" s="48"/>
      <c r="K36" s="48"/>
      <c r="L36" s="49">
        <v>0</v>
      </c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50">
        <f>ROUND(BD94 + SUM(CH97:CH101), 2)</f>
        <v>0</v>
      </c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50">
        <v>0</v>
      </c>
      <c r="AL36" s="48"/>
      <c r="AM36" s="48"/>
      <c r="AN36" s="48"/>
      <c r="AO36" s="48"/>
      <c r="AP36" s="48"/>
      <c r="AQ36" s="48"/>
      <c r="AR36" s="51"/>
      <c r="BE36" s="3"/>
    </row>
    <row r="37" s="2" customFormat="1" ht="6.96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2"/>
      <c r="BE37" s="39"/>
    </row>
    <row r="38" s="2" customFormat="1" ht="25.92" customHeight="1">
      <c r="A38" s="39"/>
      <c r="B38" s="40"/>
      <c r="C38" s="53"/>
      <c r="D38" s="54" t="s">
        <v>48</v>
      </c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6" t="s">
        <v>49</v>
      </c>
      <c r="U38" s="55"/>
      <c r="V38" s="55"/>
      <c r="W38" s="55"/>
      <c r="X38" s="57" t="s">
        <v>50</v>
      </c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8">
        <f>SUM(AK29:AK36)</f>
        <v>0</v>
      </c>
      <c r="AL38" s="55"/>
      <c r="AM38" s="55"/>
      <c r="AN38" s="55"/>
      <c r="AO38" s="59"/>
      <c r="AP38" s="53"/>
      <c r="AQ38" s="53"/>
      <c r="AR38" s="42"/>
      <c r="BE38" s="39"/>
    </row>
    <row r="39" s="2" customFormat="1" ht="6.96" customHeight="1">
      <c r="A39" s="39"/>
      <c r="B39" s="40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2"/>
      <c r="BE39" s="39"/>
    </row>
    <row r="40" s="2" customFormat="1" ht="14.4" customHeight="1">
      <c r="A40" s="3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2"/>
      <c r="BE40" s="3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9"/>
      <c r="B60" s="40"/>
      <c r="C60" s="41"/>
      <c r="D60" s="65" t="s">
        <v>53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65" t="s">
        <v>54</v>
      </c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65" t="s">
        <v>53</v>
      </c>
      <c r="AI60" s="44"/>
      <c r="AJ60" s="44"/>
      <c r="AK60" s="44"/>
      <c r="AL60" s="44"/>
      <c r="AM60" s="65" t="s">
        <v>54</v>
      </c>
      <c r="AN60" s="44"/>
      <c r="AO60" s="44"/>
      <c r="AP60" s="41"/>
      <c r="AQ60" s="41"/>
      <c r="AR60" s="42"/>
      <c r="BE60" s="39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2"/>
      <c r="BE64" s="39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9"/>
      <c r="B75" s="40"/>
      <c r="C75" s="41"/>
      <c r="D75" s="65" t="s">
        <v>53</v>
      </c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65" t="s">
        <v>54</v>
      </c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65" t="s">
        <v>53</v>
      </c>
      <c r="AI75" s="44"/>
      <c r="AJ75" s="44"/>
      <c r="AK75" s="44"/>
      <c r="AL75" s="44"/>
      <c r="AM75" s="65" t="s">
        <v>54</v>
      </c>
      <c r="AN75" s="44"/>
      <c r="AO75" s="44"/>
      <c r="AP75" s="41"/>
      <c r="AQ75" s="41"/>
      <c r="AR75" s="42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2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2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2"/>
      <c r="BE81" s="39"/>
    </row>
    <row r="82" s="2" customFormat="1" ht="24.96" customHeight="1">
      <c r="A82" s="39"/>
      <c r="B82" s="40"/>
      <c r="C82" s="22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2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2"/>
      <c r="BE83" s="39"/>
    </row>
    <row r="84" s="4" customFormat="1" ht="12" customHeight="1">
      <c r="A84" s="4"/>
      <c r="B84" s="71"/>
      <c r="C84" s="31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2020/141_1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Stavební úpravy - objekt k bydlení č.p. 1462/12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2"/>
      <c r="BE86" s="39"/>
    </row>
    <row r="87" s="2" customFormat="1" ht="12" customHeight="1">
      <c r="A87" s="39"/>
      <c r="B87" s="40"/>
      <c r="C87" s="31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p.č. 284,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1" t="s">
        <v>22</v>
      </c>
      <c r="AJ87" s="41"/>
      <c r="AK87" s="41"/>
      <c r="AL87" s="41"/>
      <c r="AM87" s="80" t="str">
        <f>IF(AN8= "","",AN8)</f>
        <v>27. 7. 2020</v>
      </c>
      <c r="AN87" s="80"/>
      <c r="AO87" s="41"/>
      <c r="AP87" s="41"/>
      <c r="AQ87" s="41"/>
      <c r="AR87" s="42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2"/>
      <c r="BE88" s="39"/>
    </row>
    <row r="89" s="2" customFormat="1" ht="15.15" customHeight="1">
      <c r="A89" s="39"/>
      <c r="B89" s="40"/>
      <c r="C89" s="31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MČ Praha 8, Zenklova 1/35, Praha 8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1" t="s">
        <v>30</v>
      </c>
      <c r="AJ89" s="41"/>
      <c r="AK89" s="41"/>
      <c r="AL89" s="41"/>
      <c r="AM89" s="81" t="str">
        <f>IF(E17="","",E17)</f>
        <v>KFJ s.r.o.</v>
      </c>
      <c r="AN89" s="72"/>
      <c r="AO89" s="72"/>
      <c r="AP89" s="72"/>
      <c r="AQ89" s="41"/>
      <c r="AR89" s="42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1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1" t="s">
        <v>33</v>
      </c>
      <c r="AJ90" s="41"/>
      <c r="AK90" s="41"/>
      <c r="AL90" s="41"/>
      <c r="AM90" s="81" t="str">
        <f>IF(E20="","",E20)</f>
        <v>Kadeřábek</v>
      </c>
      <c r="AN90" s="72"/>
      <c r="AO90" s="72"/>
      <c r="AP90" s="72"/>
      <c r="AQ90" s="41"/>
      <c r="AR90" s="42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2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2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2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ROUND(AZ94*L32,2)</f>
        <v>0</v>
      </c>
      <c r="AW94" s="115">
        <f>ROUND(BA94*L33,2)</f>
        <v>0</v>
      </c>
      <c r="AX94" s="115">
        <f>ROUND(BB94*L32,2)</f>
        <v>0</v>
      </c>
      <c r="AY94" s="115">
        <f>ROUND(BC94*L33,2)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24.7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Stavební úpravy zádv...'!J32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'01 - Stavební úpravy zádv...'!P151</f>
        <v>0</v>
      </c>
      <c r="AV95" s="129">
        <f>'01 - Stavební úpravy zádv...'!J35</f>
        <v>0</v>
      </c>
      <c r="AW95" s="129">
        <f>'01 - Stavební úpravy zádv...'!J36</f>
        <v>0</v>
      </c>
      <c r="AX95" s="129">
        <f>'01 - Stavební úpravy zádv...'!J37</f>
        <v>0</v>
      </c>
      <c r="AY95" s="129">
        <f>'01 - Stavební úpravy zádv...'!J38</f>
        <v>0</v>
      </c>
      <c r="AZ95" s="129">
        <f>'01 - Stavební úpravy zádv...'!F35</f>
        <v>0</v>
      </c>
      <c r="BA95" s="129">
        <f>'01 - Stavební úpravy zádv...'!F36</f>
        <v>0</v>
      </c>
      <c r="BB95" s="129">
        <f>'01 - Stavební úpravy zádv...'!F37</f>
        <v>0</v>
      </c>
      <c r="BC95" s="129">
        <f>'01 - Stavební úpravy zádv...'!F38</f>
        <v>0</v>
      </c>
      <c r="BD95" s="131">
        <f>'01 - Stavební úpravy zádv...'!F39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</v>
      </c>
      <c r="CM95" s="132" t="s">
        <v>88</v>
      </c>
    </row>
    <row r="96">
      <c r="B96" s="20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19"/>
    </row>
    <row r="97" s="2" customFormat="1" ht="30" customHeight="1">
      <c r="A97" s="39"/>
      <c r="B97" s="40"/>
      <c r="C97" s="108" t="s">
        <v>89</v>
      </c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111">
        <f>ROUND(SUM(AG98:AG101), 2)</f>
        <v>0</v>
      </c>
      <c r="AH97" s="111"/>
      <c r="AI97" s="111"/>
      <c r="AJ97" s="111"/>
      <c r="AK97" s="111"/>
      <c r="AL97" s="111"/>
      <c r="AM97" s="111"/>
      <c r="AN97" s="111">
        <f>ROUND(SUM(AN98:AN101), 2)</f>
        <v>0</v>
      </c>
      <c r="AO97" s="111"/>
      <c r="AP97" s="111"/>
      <c r="AQ97" s="133"/>
      <c r="AR97" s="42"/>
      <c r="AS97" s="101" t="s">
        <v>90</v>
      </c>
      <c r="AT97" s="102" t="s">
        <v>91</v>
      </c>
      <c r="AU97" s="102" t="s">
        <v>42</v>
      </c>
      <c r="AV97" s="103" t="s">
        <v>65</v>
      </c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19.92" customHeight="1">
      <c r="A98" s="39"/>
      <c r="B98" s="40"/>
      <c r="C98" s="41"/>
      <c r="D98" s="134" t="s">
        <v>92</v>
      </c>
      <c r="E98" s="134"/>
      <c r="F98" s="134"/>
      <c r="G98" s="134"/>
      <c r="H98" s="134"/>
      <c r="I98" s="134"/>
      <c r="J98" s="134"/>
      <c r="K98" s="134"/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41"/>
      <c r="AD98" s="41"/>
      <c r="AE98" s="41"/>
      <c r="AF98" s="41"/>
      <c r="AG98" s="135">
        <f>ROUND(AG94 * AS98, 2)</f>
        <v>0</v>
      </c>
      <c r="AH98" s="136"/>
      <c r="AI98" s="136"/>
      <c r="AJ98" s="136"/>
      <c r="AK98" s="136"/>
      <c r="AL98" s="136"/>
      <c r="AM98" s="136"/>
      <c r="AN98" s="136">
        <f>ROUND(AG98 + AV98, 2)</f>
        <v>0</v>
      </c>
      <c r="AO98" s="136"/>
      <c r="AP98" s="136"/>
      <c r="AQ98" s="41"/>
      <c r="AR98" s="42"/>
      <c r="AS98" s="137">
        <v>0</v>
      </c>
      <c r="AT98" s="138" t="s">
        <v>93</v>
      </c>
      <c r="AU98" s="138" t="s">
        <v>43</v>
      </c>
      <c r="AV98" s="139">
        <f>ROUND(IF(AU98="základní",AG98*L32,IF(AU98="snížená",AG98*L33,0)), 2)</f>
        <v>0</v>
      </c>
      <c r="AW98" s="39"/>
      <c r="AX98" s="39"/>
      <c r="AY98" s="39"/>
      <c r="AZ98" s="39"/>
      <c r="BA98" s="39"/>
      <c r="BB98" s="39"/>
      <c r="BC98" s="39"/>
      <c r="BD98" s="39"/>
      <c r="BE98" s="39"/>
      <c r="BV98" s="16" t="s">
        <v>94</v>
      </c>
      <c r="BY98" s="140">
        <f>IF(AU98="základní",AV98,0)</f>
        <v>0</v>
      </c>
      <c r="BZ98" s="140">
        <f>IF(AU98="snížená",AV98,0)</f>
        <v>0</v>
      </c>
      <c r="CA98" s="140">
        <v>0</v>
      </c>
      <c r="CB98" s="140">
        <v>0</v>
      </c>
      <c r="CC98" s="140">
        <v>0</v>
      </c>
      <c r="CD98" s="140">
        <f>IF(AU98="základní",AG98,0)</f>
        <v>0</v>
      </c>
      <c r="CE98" s="140">
        <f>IF(AU98="snížená",AG98,0)</f>
        <v>0</v>
      </c>
      <c r="CF98" s="140">
        <f>IF(AU98="zákl. přenesená",AG98,0)</f>
        <v>0</v>
      </c>
      <c r="CG98" s="140">
        <f>IF(AU98="sníž. přenesená",AG98,0)</f>
        <v>0</v>
      </c>
      <c r="CH98" s="140">
        <f>IF(AU98="nulová",AG98,0)</f>
        <v>0</v>
      </c>
      <c r="CI98" s="16">
        <f>IF(AU98="základní",1,IF(AU98="snížená",2,IF(AU98="zákl. přenesená",4,IF(AU98="sníž. přenesená",5,3))))</f>
        <v>1</v>
      </c>
      <c r="CJ98" s="16">
        <f>IF(AT98="stavební čast",1,IF(AT98="investiční čast",2,3))</f>
        <v>1</v>
      </c>
      <c r="CK98" s="16" t="str">
        <f>IF(D98="Vyplň vlastní","","x")</f>
        <v>x</v>
      </c>
    </row>
    <row r="99" s="2" customFormat="1" ht="19.92" customHeight="1">
      <c r="A99" s="39"/>
      <c r="B99" s="40"/>
      <c r="C99" s="41"/>
      <c r="D99" s="141" t="s">
        <v>95</v>
      </c>
      <c r="E99" s="134"/>
      <c r="F99" s="134"/>
      <c r="G99" s="134"/>
      <c r="H99" s="134"/>
      <c r="I99" s="134"/>
      <c r="J99" s="134"/>
      <c r="K99" s="134"/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41"/>
      <c r="AD99" s="41"/>
      <c r="AE99" s="41"/>
      <c r="AF99" s="41"/>
      <c r="AG99" s="135">
        <f>ROUND(AG94 * AS99, 2)</f>
        <v>0</v>
      </c>
      <c r="AH99" s="136"/>
      <c r="AI99" s="136"/>
      <c r="AJ99" s="136"/>
      <c r="AK99" s="136"/>
      <c r="AL99" s="136"/>
      <c r="AM99" s="136"/>
      <c r="AN99" s="136">
        <f>ROUND(AG99 + AV99, 2)</f>
        <v>0</v>
      </c>
      <c r="AO99" s="136"/>
      <c r="AP99" s="136"/>
      <c r="AQ99" s="41"/>
      <c r="AR99" s="42"/>
      <c r="AS99" s="137">
        <v>0</v>
      </c>
      <c r="AT99" s="138" t="s">
        <v>93</v>
      </c>
      <c r="AU99" s="138" t="s">
        <v>43</v>
      </c>
      <c r="AV99" s="139">
        <f>ROUND(IF(AU99="základní",AG99*L32,IF(AU99="snížená",AG99*L33,0)), 2)</f>
        <v>0</v>
      </c>
      <c r="AW99" s="39"/>
      <c r="AX99" s="39"/>
      <c r="AY99" s="39"/>
      <c r="AZ99" s="39"/>
      <c r="BA99" s="39"/>
      <c r="BB99" s="39"/>
      <c r="BC99" s="39"/>
      <c r="BD99" s="39"/>
      <c r="BE99" s="39"/>
      <c r="BV99" s="16" t="s">
        <v>96</v>
      </c>
      <c r="BY99" s="140">
        <f>IF(AU99="základní",AV99,0)</f>
        <v>0</v>
      </c>
      <c r="BZ99" s="140">
        <f>IF(AU99="snížená",AV99,0)</f>
        <v>0</v>
      </c>
      <c r="CA99" s="140">
        <v>0</v>
      </c>
      <c r="CB99" s="140">
        <v>0</v>
      </c>
      <c r="CC99" s="140">
        <v>0</v>
      </c>
      <c r="CD99" s="140">
        <f>IF(AU99="základní",AG99,0)</f>
        <v>0</v>
      </c>
      <c r="CE99" s="140">
        <f>IF(AU99="snížená",AG99,0)</f>
        <v>0</v>
      </c>
      <c r="CF99" s="140">
        <f>IF(AU99="zákl. přenesená",AG99,0)</f>
        <v>0</v>
      </c>
      <c r="CG99" s="140">
        <f>IF(AU99="sníž. přenesená",AG99,0)</f>
        <v>0</v>
      </c>
      <c r="CH99" s="140">
        <f>IF(AU99="nulová",AG99,0)</f>
        <v>0</v>
      </c>
      <c r="CI99" s="16">
        <f>IF(AU99="základní",1,IF(AU99="snížená",2,IF(AU99="zákl. přenesená",4,IF(AU99="sníž. přenesená",5,3))))</f>
        <v>1</v>
      </c>
      <c r="CJ99" s="16">
        <f>IF(AT99="stavební čast",1,IF(AT99="investiční čast",2,3))</f>
        <v>1</v>
      </c>
      <c r="CK99" s="16" t="str">
        <f>IF(D99="Vyplň vlastní","","x")</f>
        <v/>
      </c>
    </row>
    <row r="100" s="2" customFormat="1" ht="19.92" customHeight="1">
      <c r="A100" s="39"/>
      <c r="B100" s="40"/>
      <c r="C100" s="41"/>
      <c r="D100" s="141" t="s">
        <v>95</v>
      </c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41"/>
      <c r="AD100" s="41"/>
      <c r="AE100" s="41"/>
      <c r="AF100" s="41"/>
      <c r="AG100" s="135">
        <f>ROUND(AG94 * AS100, 2)</f>
        <v>0</v>
      </c>
      <c r="AH100" s="136"/>
      <c r="AI100" s="136"/>
      <c r="AJ100" s="136"/>
      <c r="AK100" s="136"/>
      <c r="AL100" s="136"/>
      <c r="AM100" s="136"/>
      <c r="AN100" s="136">
        <f>ROUND(AG100 + AV100, 2)</f>
        <v>0</v>
      </c>
      <c r="AO100" s="136"/>
      <c r="AP100" s="136"/>
      <c r="AQ100" s="41"/>
      <c r="AR100" s="42"/>
      <c r="AS100" s="137">
        <v>0</v>
      </c>
      <c r="AT100" s="138" t="s">
        <v>93</v>
      </c>
      <c r="AU100" s="138" t="s">
        <v>43</v>
      </c>
      <c r="AV100" s="139">
        <f>ROUND(IF(AU100="základní",AG100*L32,IF(AU100="snížená",AG100*L33,0)), 2)</f>
        <v>0</v>
      </c>
      <c r="AW100" s="39"/>
      <c r="AX100" s="39"/>
      <c r="AY100" s="39"/>
      <c r="AZ100" s="39"/>
      <c r="BA100" s="39"/>
      <c r="BB100" s="39"/>
      <c r="BC100" s="39"/>
      <c r="BD100" s="39"/>
      <c r="BE100" s="39"/>
      <c r="BV100" s="16" t="s">
        <v>96</v>
      </c>
      <c r="BY100" s="140">
        <f>IF(AU100="základní",AV100,0)</f>
        <v>0</v>
      </c>
      <c r="BZ100" s="140">
        <f>IF(AU100="snížená",AV100,0)</f>
        <v>0</v>
      </c>
      <c r="CA100" s="140">
        <v>0</v>
      </c>
      <c r="CB100" s="140">
        <v>0</v>
      </c>
      <c r="CC100" s="140">
        <v>0</v>
      </c>
      <c r="CD100" s="140">
        <f>IF(AU100="základní",AG100,0)</f>
        <v>0</v>
      </c>
      <c r="CE100" s="140">
        <f>IF(AU100="snížená",AG100,0)</f>
        <v>0</v>
      </c>
      <c r="CF100" s="140">
        <f>IF(AU100="zákl. přenesená",AG100,0)</f>
        <v>0</v>
      </c>
      <c r="CG100" s="140">
        <f>IF(AU100="sníž. přenesená",AG100,0)</f>
        <v>0</v>
      </c>
      <c r="CH100" s="140">
        <f>IF(AU100="nulová",AG100,0)</f>
        <v>0</v>
      </c>
      <c r="CI100" s="16">
        <f>IF(AU100="základní",1,IF(AU100="snížená",2,IF(AU100="zákl. přenesená",4,IF(AU100="sníž. přenesená",5,3))))</f>
        <v>1</v>
      </c>
      <c r="CJ100" s="16">
        <f>IF(AT100="stavební čast",1,IF(AT100="investiční čast",2,3))</f>
        <v>1</v>
      </c>
      <c r="CK100" s="16" t="str">
        <f>IF(D100="Vyplň vlastní","","x")</f>
        <v/>
      </c>
    </row>
    <row r="101" s="2" customFormat="1" ht="19.92" customHeight="1">
      <c r="A101" s="39"/>
      <c r="B101" s="40"/>
      <c r="C101" s="41"/>
      <c r="D101" s="141" t="s">
        <v>95</v>
      </c>
      <c r="E101" s="134"/>
      <c r="F101" s="134"/>
      <c r="G101" s="134"/>
      <c r="H101" s="134"/>
      <c r="I101" s="134"/>
      <c r="J101" s="134"/>
      <c r="K101" s="134"/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41"/>
      <c r="AD101" s="41"/>
      <c r="AE101" s="41"/>
      <c r="AF101" s="41"/>
      <c r="AG101" s="135">
        <f>ROUND(AG94 * AS101, 2)</f>
        <v>0</v>
      </c>
      <c r="AH101" s="136"/>
      <c r="AI101" s="136"/>
      <c r="AJ101" s="136"/>
      <c r="AK101" s="136"/>
      <c r="AL101" s="136"/>
      <c r="AM101" s="136"/>
      <c r="AN101" s="136">
        <f>ROUND(AG101 + AV101, 2)</f>
        <v>0</v>
      </c>
      <c r="AO101" s="136"/>
      <c r="AP101" s="136"/>
      <c r="AQ101" s="41"/>
      <c r="AR101" s="42"/>
      <c r="AS101" s="142">
        <v>0</v>
      </c>
      <c r="AT101" s="143" t="s">
        <v>93</v>
      </c>
      <c r="AU101" s="143" t="s">
        <v>43</v>
      </c>
      <c r="AV101" s="144">
        <f>ROUND(IF(AU101="základní",AG101*L32,IF(AU101="snížená",AG101*L33,0)), 2)</f>
        <v>0</v>
      </c>
      <c r="AW101" s="39"/>
      <c r="AX101" s="39"/>
      <c r="AY101" s="39"/>
      <c r="AZ101" s="39"/>
      <c r="BA101" s="39"/>
      <c r="BB101" s="39"/>
      <c r="BC101" s="39"/>
      <c r="BD101" s="39"/>
      <c r="BE101" s="39"/>
      <c r="BV101" s="16" t="s">
        <v>96</v>
      </c>
      <c r="BY101" s="140">
        <f>IF(AU101="základní",AV101,0)</f>
        <v>0</v>
      </c>
      <c r="BZ101" s="140">
        <f>IF(AU101="snížená",AV101,0)</f>
        <v>0</v>
      </c>
      <c r="CA101" s="140">
        <v>0</v>
      </c>
      <c r="CB101" s="140">
        <v>0</v>
      </c>
      <c r="CC101" s="140">
        <v>0</v>
      </c>
      <c r="CD101" s="140">
        <f>IF(AU101="základní",AG101,0)</f>
        <v>0</v>
      </c>
      <c r="CE101" s="140">
        <f>IF(AU101="snížená",AG101,0)</f>
        <v>0</v>
      </c>
      <c r="CF101" s="140">
        <f>IF(AU101="zákl. přenesená",AG101,0)</f>
        <v>0</v>
      </c>
      <c r="CG101" s="140">
        <f>IF(AU101="sníž. přenesená",AG101,0)</f>
        <v>0</v>
      </c>
      <c r="CH101" s="140">
        <f>IF(AU101="nulová",AG101,0)</f>
        <v>0</v>
      </c>
      <c r="CI101" s="16">
        <f>IF(AU101="základní",1,IF(AU101="snížená",2,IF(AU101="zákl. přenesená",4,IF(AU101="sníž. přenesená",5,3))))</f>
        <v>1</v>
      </c>
      <c r="CJ101" s="16">
        <f>IF(AT101="stavební čast",1,IF(AT101="investiční čast",2,3))</f>
        <v>1</v>
      </c>
      <c r="CK101" s="16" t="str">
        <f>IF(D101="Vyplň vlastní","","x")</f>
        <v/>
      </c>
    </row>
    <row r="102" s="2" customFormat="1" ht="10.8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2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  <row r="103" s="2" customFormat="1" ht="30" customHeight="1">
      <c r="A103" s="39"/>
      <c r="B103" s="40"/>
      <c r="C103" s="145" t="s">
        <v>97</v>
      </c>
      <c r="D103" s="146"/>
      <c r="E103" s="146"/>
      <c r="F103" s="146"/>
      <c r="G103" s="146"/>
      <c r="H103" s="146"/>
      <c r="I103" s="146"/>
      <c r="J103" s="146"/>
      <c r="K103" s="146"/>
      <c r="L103" s="146"/>
      <c r="M103" s="146"/>
      <c r="N103" s="146"/>
      <c r="O103" s="146"/>
      <c r="P103" s="146"/>
      <c r="Q103" s="146"/>
      <c r="R103" s="146"/>
      <c r="S103" s="146"/>
      <c r="T103" s="146"/>
      <c r="U103" s="146"/>
      <c r="V103" s="146"/>
      <c r="W103" s="146"/>
      <c r="X103" s="146"/>
      <c r="Y103" s="146"/>
      <c r="Z103" s="146"/>
      <c r="AA103" s="146"/>
      <c r="AB103" s="146"/>
      <c r="AC103" s="146"/>
      <c r="AD103" s="146"/>
      <c r="AE103" s="146"/>
      <c r="AF103" s="146"/>
      <c r="AG103" s="147">
        <f>ROUND(AG94 + AG97, 2)</f>
        <v>0</v>
      </c>
      <c r="AH103" s="147"/>
      <c r="AI103" s="147"/>
      <c r="AJ103" s="147"/>
      <c r="AK103" s="147"/>
      <c r="AL103" s="147"/>
      <c r="AM103" s="147"/>
      <c r="AN103" s="147">
        <f>ROUND(AN94 + AN97, 2)</f>
        <v>0</v>
      </c>
      <c r="AO103" s="147"/>
      <c r="AP103" s="147"/>
      <c r="AQ103" s="146"/>
      <c r="AR103" s="42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42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</sheetData>
  <sheetProtection sheet="1" formatColumns="0" formatRows="0" objects="1" scenarios="1" spinCount="100000" saltValue="fWY+7KmGsjidVldt07YMGTXiVR7sOmFqTePJ2seU0+tgtOwI1/DHj7E6Mbm6Kmf1AcDOhxCO5xpuiU1dy+nlGQ==" hashValue="Bxwq9+Vt6Gj08WjF83yBe25QkTUc3mic5H72aAWOBTO8bqgj3PaUKbTRUvwtthmq28jbfL+AgeeeZyM4JjD49w==" algorithmName="SHA-512" password="CC35"/>
  <mergeCells count="60">
    <mergeCell ref="L85:AO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8:AM98"/>
    <mergeCell ref="D98:AB98"/>
    <mergeCell ref="AN98:AP98"/>
    <mergeCell ref="AG99:AM99"/>
    <mergeCell ref="D99:AB99"/>
    <mergeCell ref="AN99:AP99"/>
    <mergeCell ref="D100:AB100"/>
    <mergeCell ref="AG100:AM100"/>
    <mergeCell ref="AN100:AP100"/>
    <mergeCell ref="D101:AB101"/>
    <mergeCell ref="AG101:AM101"/>
    <mergeCell ref="AN101:AP101"/>
    <mergeCell ref="AG94:AM94"/>
    <mergeCell ref="AN94:AP94"/>
    <mergeCell ref="AG97:AM97"/>
    <mergeCell ref="AN97:AP97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2:AE32"/>
    <mergeCell ref="AK32:AO32"/>
    <mergeCell ref="L33:P33"/>
    <mergeCell ref="AK33:AO33"/>
    <mergeCell ref="W33:AE33"/>
    <mergeCell ref="L34:P34"/>
    <mergeCell ref="AK34:AO34"/>
    <mergeCell ref="W34:AE34"/>
    <mergeCell ref="W35:AE35"/>
    <mergeCell ref="L35:P35"/>
    <mergeCell ref="AK35:AO35"/>
    <mergeCell ref="AK36:AO36"/>
    <mergeCell ref="L36:P36"/>
    <mergeCell ref="W36:AE36"/>
    <mergeCell ref="X38:AB38"/>
    <mergeCell ref="AK38:AO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7:AU101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>
      <formula1>"stavební čast, technologická čast, investiční čast"</formula1>
    </dataValidation>
  </dataValidations>
  <hyperlinks>
    <hyperlink ref="A95" location="'01 - Stavební úpravy zád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19"/>
      <c r="AT3" s="16" t="s">
        <v>88</v>
      </c>
    </row>
    <row r="4" s="1" customFormat="1" ht="24.96" customHeight="1">
      <c r="B4" s="19"/>
      <c r="D4" s="150" t="s">
        <v>98</v>
      </c>
      <c r="L4" s="19"/>
      <c r="M4" s="151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2" t="s">
        <v>16</v>
      </c>
      <c r="L6" s="19"/>
    </row>
    <row r="7" s="1" customFormat="1" ht="16.5" customHeight="1">
      <c r="B7" s="19"/>
      <c r="E7" s="153" t="str">
        <f>'Rekapitulace stavby'!K6</f>
        <v>Stavební úpravy - objekt k bydlení č.p. 1462/12</v>
      </c>
      <c r="F7" s="152"/>
      <c r="G7" s="152"/>
      <c r="H7" s="152"/>
      <c r="L7" s="19"/>
    </row>
    <row r="8" s="2" customFormat="1" ht="12" customHeight="1">
      <c r="A8" s="39"/>
      <c r="B8" s="42"/>
      <c r="C8" s="39"/>
      <c r="D8" s="152" t="s">
        <v>99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2"/>
      <c r="C9" s="39"/>
      <c r="D9" s="39"/>
      <c r="E9" s="154" t="s">
        <v>100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2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2"/>
      <c r="C11" s="39"/>
      <c r="D11" s="152" t="s">
        <v>18</v>
      </c>
      <c r="E11" s="39"/>
      <c r="F11" s="155" t="s">
        <v>1</v>
      </c>
      <c r="G11" s="39"/>
      <c r="H11" s="39"/>
      <c r="I11" s="152" t="s">
        <v>19</v>
      </c>
      <c r="J11" s="15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2"/>
      <c r="C12" s="39"/>
      <c r="D12" s="152" t="s">
        <v>20</v>
      </c>
      <c r="E12" s="39"/>
      <c r="F12" s="155" t="s">
        <v>21</v>
      </c>
      <c r="G12" s="39"/>
      <c r="H12" s="39"/>
      <c r="I12" s="152" t="s">
        <v>22</v>
      </c>
      <c r="J12" s="156" t="str">
        <f>'Rekapitulace stavby'!AN8</f>
        <v>27. 7. 2020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2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2"/>
      <c r="C14" s="39"/>
      <c r="D14" s="152" t="s">
        <v>24</v>
      </c>
      <c r="E14" s="39"/>
      <c r="F14" s="39"/>
      <c r="G14" s="39"/>
      <c r="H14" s="39"/>
      <c r="I14" s="152" t="s">
        <v>25</v>
      </c>
      <c r="J14" s="15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2"/>
      <c r="C15" s="39"/>
      <c r="D15" s="39"/>
      <c r="E15" s="155" t="s">
        <v>26</v>
      </c>
      <c r="F15" s="39"/>
      <c r="G15" s="39"/>
      <c r="H15" s="39"/>
      <c r="I15" s="152" t="s">
        <v>27</v>
      </c>
      <c r="J15" s="15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2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2"/>
      <c r="C17" s="39"/>
      <c r="D17" s="152" t="s">
        <v>28</v>
      </c>
      <c r="E17" s="39"/>
      <c r="F17" s="39"/>
      <c r="G17" s="39"/>
      <c r="H17" s="39"/>
      <c r="I17" s="152" t="s">
        <v>25</v>
      </c>
      <c r="J17" s="32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2"/>
      <c r="C18" s="39"/>
      <c r="D18" s="39"/>
      <c r="E18" s="32" t="str">
        <f>'Rekapitulace stavby'!E14</f>
        <v>Vyplň údaj</v>
      </c>
      <c r="F18" s="155"/>
      <c r="G18" s="155"/>
      <c r="H18" s="155"/>
      <c r="I18" s="152" t="s">
        <v>27</v>
      </c>
      <c r="J18" s="32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2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2"/>
      <c r="C20" s="39"/>
      <c r="D20" s="152" t="s">
        <v>30</v>
      </c>
      <c r="E20" s="39"/>
      <c r="F20" s="39"/>
      <c r="G20" s="39"/>
      <c r="H20" s="39"/>
      <c r="I20" s="152" t="s">
        <v>25</v>
      </c>
      <c r="J20" s="15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2"/>
      <c r="C21" s="39"/>
      <c r="D21" s="39"/>
      <c r="E21" s="155" t="s">
        <v>31</v>
      </c>
      <c r="F21" s="39"/>
      <c r="G21" s="39"/>
      <c r="H21" s="39"/>
      <c r="I21" s="152" t="s">
        <v>27</v>
      </c>
      <c r="J21" s="15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2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2"/>
      <c r="C23" s="39"/>
      <c r="D23" s="152" t="s">
        <v>33</v>
      </c>
      <c r="E23" s="39"/>
      <c r="F23" s="39"/>
      <c r="G23" s="39"/>
      <c r="H23" s="39"/>
      <c r="I23" s="152" t="s">
        <v>25</v>
      </c>
      <c r="J23" s="15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2"/>
      <c r="C24" s="39"/>
      <c r="D24" s="39"/>
      <c r="E24" s="155" t="s">
        <v>34</v>
      </c>
      <c r="F24" s="39"/>
      <c r="G24" s="39"/>
      <c r="H24" s="39"/>
      <c r="I24" s="152" t="s">
        <v>27</v>
      </c>
      <c r="J24" s="15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2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2"/>
      <c r="C26" s="39"/>
      <c r="D26" s="15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7"/>
      <c r="B27" s="158"/>
      <c r="C27" s="157"/>
      <c r="D27" s="157"/>
      <c r="E27" s="159" t="s">
        <v>1</v>
      </c>
      <c r="F27" s="159"/>
      <c r="G27" s="159"/>
      <c r="H27" s="159"/>
      <c r="I27" s="157"/>
      <c r="J27" s="157"/>
      <c r="K27" s="157"/>
      <c r="L27" s="160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/>
      <c r="AD27" s="157"/>
      <c r="AE27" s="157"/>
    </row>
    <row r="28" s="2" customFormat="1" ht="6.96" customHeight="1">
      <c r="A28" s="39"/>
      <c r="B28" s="42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2"/>
      <c r="C29" s="39"/>
      <c r="D29" s="161"/>
      <c r="E29" s="161"/>
      <c r="F29" s="161"/>
      <c r="G29" s="161"/>
      <c r="H29" s="161"/>
      <c r="I29" s="161"/>
      <c r="J29" s="161"/>
      <c r="K29" s="16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2"/>
      <c r="C30" s="39"/>
      <c r="D30" s="155" t="s">
        <v>101</v>
      </c>
      <c r="E30" s="39"/>
      <c r="F30" s="39"/>
      <c r="G30" s="39"/>
      <c r="H30" s="39"/>
      <c r="I30" s="39"/>
      <c r="J30" s="162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2"/>
      <c r="C31" s="39"/>
      <c r="D31" s="163" t="s">
        <v>92</v>
      </c>
      <c r="E31" s="39"/>
      <c r="F31" s="39"/>
      <c r="G31" s="39"/>
      <c r="H31" s="39"/>
      <c r="I31" s="39"/>
      <c r="J31" s="162">
        <f>J124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2"/>
      <c r="C32" s="39"/>
      <c r="D32" s="164" t="s">
        <v>38</v>
      </c>
      <c r="E32" s="39"/>
      <c r="F32" s="39"/>
      <c r="G32" s="39"/>
      <c r="H32" s="39"/>
      <c r="I32" s="39"/>
      <c r="J32" s="165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2"/>
      <c r="C33" s="39"/>
      <c r="D33" s="161"/>
      <c r="E33" s="161"/>
      <c r="F33" s="161"/>
      <c r="G33" s="161"/>
      <c r="H33" s="161"/>
      <c r="I33" s="161"/>
      <c r="J33" s="161"/>
      <c r="K33" s="16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2"/>
      <c r="C34" s="39"/>
      <c r="D34" s="39"/>
      <c r="E34" s="39"/>
      <c r="F34" s="166" t="s">
        <v>40</v>
      </c>
      <c r="G34" s="39"/>
      <c r="H34" s="39"/>
      <c r="I34" s="166" t="s">
        <v>39</v>
      </c>
      <c r="J34" s="166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2"/>
      <c r="C35" s="39"/>
      <c r="D35" s="167" t="s">
        <v>42</v>
      </c>
      <c r="E35" s="152" t="s">
        <v>43</v>
      </c>
      <c r="F35" s="168">
        <f>ROUND((SUM(BE124:BE131) + SUM(BE151:BE391)),  2)</f>
        <v>0</v>
      </c>
      <c r="G35" s="39"/>
      <c r="H35" s="39"/>
      <c r="I35" s="169">
        <v>0.20999999999999999</v>
      </c>
      <c r="J35" s="168">
        <f>ROUND(((SUM(BE124:BE131) + SUM(BE151:BE391))*I35),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2"/>
      <c r="C36" s="39"/>
      <c r="D36" s="39"/>
      <c r="E36" s="152" t="s">
        <v>44</v>
      </c>
      <c r="F36" s="168">
        <f>ROUND((SUM(BF124:BF131) + SUM(BF151:BF391)),  2)</f>
        <v>0</v>
      </c>
      <c r="G36" s="39"/>
      <c r="H36" s="39"/>
      <c r="I36" s="169">
        <v>0.14999999999999999</v>
      </c>
      <c r="J36" s="168">
        <f>ROUND(((SUM(BF124:BF131) + SUM(BF151:BF391))*I36),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52" t="s">
        <v>45</v>
      </c>
      <c r="F37" s="168">
        <f>ROUND((SUM(BG124:BG131) + SUM(BG151:BG391)),  2)</f>
        <v>0</v>
      </c>
      <c r="G37" s="39"/>
      <c r="H37" s="39"/>
      <c r="I37" s="169">
        <v>0.20999999999999999</v>
      </c>
      <c r="J37" s="168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2"/>
      <c r="C38" s="39"/>
      <c r="D38" s="39"/>
      <c r="E38" s="152" t="s">
        <v>46</v>
      </c>
      <c r="F38" s="168">
        <f>ROUND((SUM(BH124:BH131) + SUM(BH151:BH391)),  2)</f>
        <v>0</v>
      </c>
      <c r="G38" s="39"/>
      <c r="H38" s="39"/>
      <c r="I38" s="169">
        <v>0.14999999999999999</v>
      </c>
      <c r="J38" s="168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2"/>
      <c r="C39" s="39"/>
      <c r="D39" s="39"/>
      <c r="E39" s="152" t="s">
        <v>47</v>
      </c>
      <c r="F39" s="168">
        <f>ROUND((SUM(BI124:BI131) + SUM(BI151:BI391)),  2)</f>
        <v>0</v>
      </c>
      <c r="G39" s="39"/>
      <c r="H39" s="39"/>
      <c r="I39" s="169">
        <v>0</v>
      </c>
      <c r="J39" s="168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2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2"/>
      <c r="C41" s="170"/>
      <c r="D41" s="171" t="s">
        <v>48</v>
      </c>
      <c r="E41" s="172"/>
      <c r="F41" s="172"/>
      <c r="G41" s="173" t="s">
        <v>49</v>
      </c>
      <c r="H41" s="174" t="s">
        <v>50</v>
      </c>
      <c r="I41" s="172"/>
      <c r="J41" s="175">
        <f>SUM(J32:J39)</f>
        <v>0</v>
      </c>
      <c r="K41" s="176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2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4"/>
      <c r="D50" s="177" t="s">
        <v>51</v>
      </c>
      <c r="E50" s="178"/>
      <c r="F50" s="178"/>
      <c r="G50" s="177" t="s">
        <v>52</v>
      </c>
      <c r="H50" s="178"/>
      <c r="I50" s="178"/>
      <c r="J50" s="178"/>
      <c r="K50" s="178"/>
      <c r="L50" s="64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9"/>
      <c r="B61" s="42"/>
      <c r="C61" s="39"/>
      <c r="D61" s="179" t="s">
        <v>53</v>
      </c>
      <c r="E61" s="180"/>
      <c r="F61" s="181" t="s">
        <v>54</v>
      </c>
      <c r="G61" s="179" t="s">
        <v>53</v>
      </c>
      <c r="H61" s="180"/>
      <c r="I61" s="180"/>
      <c r="J61" s="182" t="s">
        <v>54</v>
      </c>
      <c r="K61" s="180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9"/>
      <c r="B65" s="42"/>
      <c r="C65" s="39"/>
      <c r="D65" s="177" t="s">
        <v>55</v>
      </c>
      <c r="E65" s="183"/>
      <c r="F65" s="183"/>
      <c r="G65" s="177" t="s">
        <v>56</v>
      </c>
      <c r="H65" s="183"/>
      <c r="I65" s="183"/>
      <c r="J65" s="183"/>
      <c r="K65" s="183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9"/>
      <c r="B76" s="42"/>
      <c r="C76" s="39"/>
      <c r="D76" s="179" t="s">
        <v>53</v>
      </c>
      <c r="E76" s="180"/>
      <c r="F76" s="181" t="s">
        <v>54</v>
      </c>
      <c r="G76" s="179" t="s">
        <v>53</v>
      </c>
      <c r="H76" s="180"/>
      <c r="I76" s="180"/>
      <c r="J76" s="182" t="s">
        <v>54</v>
      </c>
      <c r="K76" s="180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4"/>
      <c r="C77" s="185"/>
      <c r="D77" s="185"/>
      <c r="E77" s="185"/>
      <c r="F77" s="185"/>
      <c r="G77" s="185"/>
      <c r="H77" s="185"/>
      <c r="I77" s="185"/>
      <c r="J77" s="185"/>
      <c r="K77" s="185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6"/>
      <c r="C81" s="187"/>
      <c r="D81" s="187"/>
      <c r="E81" s="187"/>
      <c r="F81" s="187"/>
      <c r="G81" s="187"/>
      <c r="H81" s="187"/>
      <c r="I81" s="187"/>
      <c r="J81" s="187"/>
      <c r="K81" s="187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2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Stavební úpravy - objekt k bydlení č.p. 1462/12</v>
      </c>
      <c r="F85" s="31"/>
      <c r="G85" s="31"/>
      <c r="H85" s="31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1" t="s">
        <v>99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Stavební úpravy zádveří, kanceláří, sociální zařízení - 1.NP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1" t="s">
        <v>20</v>
      </c>
      <c r="D89" s="41"/>
      <c r="E89" s="41"/>
      <c r="F89" s="26" t="str">
        <f>F12</f>
        <v>p.č. 284,</v>
      </c>
      <c r="G89" s="41"/>
      <c r="H89" s="41"/>
      <c r="I89" s="31" t="s">
        <v>22</v>
      </c>
      <c r="J89" s="80" t="str">
        <f>IF(J12="","",J12)</f>
        <v>27. 7. 2020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1" t="s">
        <v>24</v>
      </c>
      <c r="D91" s="41"/>
      <c r="E91" s="41"/>
      <c r="F91" s="26" t="str">
        <f>E15</f>
        <v>MČ Praha 8, Zenklova 1/35, Praha 8</v>
      </c>
      <c r="G91" s="41"/>
      <c r="H91" s="41"/>
      <c r="I91" s="31" t="s">
        <v>30</v>
      </c>
      <c r="J91" s="35" t="str">
        <f>E21</f>
        <v>KFJ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1" t="s">
        <v>28</v>
      </c>
      <c r="D92" s="41"/>
      <c r="E92" s="41"/>
      <c r="F92" s="26" t="str">
        <f>IF(E18="","",E18)</f>
        <v>Vyplň údaj</v>
      </c>
      <c r="G92" s="41"/>
      <c r="H92" s="41"/>
      <c r="I92" s="31" t="s">
        <v>33</v>
      </c>
      <c r="J92" s="35" t="str">
        <f>E24</f>
        <v>Kadeřábek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103</v>
      </c>
      <c r="D94" s="146"/>
      <c r="E94" s="146"/>
      <c r="F94" s="146"/>
      <c r="G94" s="146"/>
      <c r="H94" s="146"/>
      <c r="I94" s="146"/>
      <c r="J94" s="190" t="s">
        <v>104</v>
      </c>
      <c r="K94" s="14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1" t="s">
        <v>105</v>
      </c>
      <c r="D96" s="41"/>
      <c r="E96" s="41"/>
      <c r="F96" s="41"/>
      <c r="G96" s="41"/>
      <c r="H96" s="41"/>
      <c r="I96" s="41"/>
      <c r="J96" s="111">
        <f>J151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6" t="s">
        <v>106</v>
      </c>
    </row>
    <row r="97" s="9" customFormat="1" ht="24.96" customHeight="1">
      <c r="A97" s="9"/>
      <c r="B97" s="192"/>
      <c r="C97" s="193"/>
      <c r="D97" s="194" t="s">
        <v>107</v>
      </c>
      <c r="E97" s="195"/>
      <c r="F97" s="195"/>
      <c r="G97" s="195"/>
      <c r="H97" s="195"/>
      <c r="I97" s="195"/>
      <c r="J97" s="196">
        <f>J152</f>
        <v>0</v>
      </c>
      <c r="K97" s="193"/>
      <c r="L97" s="19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8"/>
      <c r="C98" s="199"/>
      <c r="D98" s="200" t="s">
        <v>108</v>
      </c>
      <c r="E98" s="201"/>
      <c r="F98" s="201"/>
      <c r="G98" s="201"/>
      <c r="H98" s="201"/>
      <c r="I98" s="201"/>
      <c r="J98" s="202">
        <f>J153</f>
        <v>0</v>
      </c>
      <c r="K98" s="199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8"/>
      <c r="C99" s="199"/>
      <c r="D99" s="200" t="s">
        <v>109</v>
      </c>
      <c r="E99" s="201"/>
      <c r="F99" s="201"/>
      <c r="G99" s="201"/>
      <c r="H99" s="201"/>
      <c r="I99" s="201"/>
      <c r="J99" s="202">
        <f>J156</f>
        <v>0</v>
      </c>
      <c r="K99" s="199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8"/>
      <c r="C100" s="199"/>
      <c r="D100" s="200" t="s">
        <v>110</v>
      </c>
      <c r="E100" s="201"/>
      <c r="F100" s="201"/>
      <c r="G100" s="201"/>
      <c r="H100" s="201"/>
      <c r="I100" s="201"/>
      <c r="J100" s="202">
        <f>J172</f>
        <v>0</v>
      </c>
      <c r="K100" s="199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8"/>
      <c r="C101" s="199"/>
      <c r="D101" s="200" t="s">
        <v>111</v>
      </c>
      <c r="E101" s="201"/>
      <c r="F101" s="201"/>
      <c r="G101" s="201"/>
      <c r="H101" s="201"/>
      <c r="I101" s="201"/>
      <c r="J101" s="202">
        <f>J182</f>
        <v>0</v>
      </c>
      <c r="K101" s="199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8"/>
      <c r="C102" s="199"/>
      <c r="D102" s="200" t="s">
        <v>112</v>
      </c>
      <c r="E102" s="201"/>
      <c r="F102" s="201"/>
      <c r="G102" s="201"/>
      <c r="H102" s="201"/>
      <c r="I102" s="201"/>
      <c r="J102" s="202">
        <f>J193</f>
        <v>0</v>
      </c>
      <c r="K102" s="199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2"/>
      <c r="C103" s="193"/>
      <c r="D103" s="194" t="s">
        <v>113</v>
      </c>
      <c r="E103" s="195"/>
      <c r="F103" s="195"/>
      <c r="G103" s="195"/>
      <c r="H103" s="195"/>
      <c r="I103" s="195"/>
      <c r="J103" s="196">
        <f>J196</f>
        <v>0</v>
      </c>
      <c r="K103" s="193"/>
      <c r="L103" s="19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8"/>
      <c r="C104" s="199"/>
      <c r="D104" s="200" t="s">
        <v>114</v>
      </c>
      <c r="E104" s="201"/>
      <c r="F104" s="201"/>
      <c r="G104" s="201"/>
      <c r="H104" s="201"/>
      <c r="I104" s="201"/>
      <c r="J104" s="202">
        <f>J197</f>
        <v>0</v>
      </c>
      <c r="K104" s="199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8"/>
      <c r="C105" s="199"/>
      <c r="D105" s="200" t="s">
        <v>115</v>
      </c>
      <c r="E105" s="201"/>
      <c r="F105" s="201"/>
      <c r="G105" s="201"/>
      <c r="H105" s="201"/>
      <c r="I105" s="201"/>
      <c r="J105" s="202">
        <f>J206</f>
        <v>0</v>
      </c>
      <c r="K105" s="199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8"/>
      <c r="C106" s="199"/>
      <c r="D106" s="200" t="s">
        <v>116</v>
      </c>
      <c r="E106" s="201"/>
      <c r="F106" s="201"/>
      <c r="G106" s="201"/>
      <c r="H106" s="201"/>
      <c r="I106" s="201"/>
      <c r="J106" s="202">
        <f>J219</f>
        <v>0</v>
      </c>
      <c r="K106" s="199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8"/>
      <c r="C107" s="199"/>
      <c r="D107" s="200" t="s">
        <v>117</v>
      </c>
      <c r="E107" s="201"/>
      <c r="F107" s="201"/>
      <c r="G107" s="201"/>
      <c r="H107" s="201"/>
      <c r="I107" s="201"/>
      <c r="J107" s="202">
        <f>J240</f>
        <v>0</v>
      </c>
      <c r="K107" s="199"/>
      <c r="L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8"/>
      <c r="C108" s="199"/>
      <c r="D108" s="200" t="s">
        <v>118</v>
      </c>
      <c r="E108" s="201"/>
      <c r="F108" s="201"/>
      <c r="G108" s="201"/>
      <c r="H108" s="201"/>
      <c r="I108" s="201"/>
      <c r="J108" s="202">
        <f>J245</f>
        <v>0</v>
      </c>
      <c r="K108" s="199"/>
      <c r="L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8"/>
      <c r="C109" s="199"/>
      <c r="D109" s="200" t="s">
        <v>119</v>
      </c>
      <c r="E109" s="201"/>
      <c r="F109" s="201"/>
      <c r="G109" s="201"/>
      <c r="H109" s="201"/>
      <c r="I109" s="201"/>
      <c r="J109" s="202">
        <f>J251</f>
        <v>0</v>
      </c>
      <c r="K109" s="199"/>
      <c r="L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8"/>
      <c r="C110" s="199"/>
      <c r="D110" s="200" t="s">
        <v>120</v>
      </c>
      <c r="E110" s="201"/>
      <c r="F110" s="201"/>
      <c r="G110" s="201"/>
      <c r="H110" s="201"/>
      <c r="I110" s="201"/>
      <c r="J110" s="202">
        <f>J253</f>
        <v>0</v>
      </c>
      <c r="K110" s="199"/>
      <c r="L110" s="20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8"/>
      <c r="C111" s="199"/>
      <c r="D111" s="200" t="s">
        <v>121</v>
      </c>
      <c r="E111" s="201"/>
      <c r="F111" s="201"/>
      <c r="G111" s="201"/>
      <c r="H111" s="201"/>
      <c r="I111" s="201"/>
      <c r="J111" s="202">
        <f>J258</f>
        <v>0</v>
      </c>
      <c r="K111" s="199"/>
      <c r="L111" s="20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8"/>
      <c r="C112" s="199"/>
      <c r="D112" s="200" t="s">
        <v>122</v>
      </c>
      <c r="E112" s="201"/>
      <c r="F112" s="201"/>
      <c r="G112" s="201"/>
      <c r="H112" s="201"/>
      <c r="I112" s="201"/>
      <c r="J112" s="202">
        <f>J272</f>
        <v>0</v>
      </c>
      <c r="K112" s="199"/>
      <c r="L112" s="20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8"/>
      <c r="C113" s="199"/>
      <c r="D113" s="200" t="s">
        <v>123</v>
      </c>
      <c r="E113" s="201"/>
      <c r="F113" s="201"/>
      <c r="G113" s="201"/>
      <c r="H113" s="201"/>
      <c r="I113" s="201"/>
      <c r="J113" s="202">
        <f>J295</f>
        <v>0</v>
      </c>
      <c r="K113" s="199"/>
      <c r="L113" s="20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8"/>
      <c r="C114" s="199"/>
      <c r="D114" s="200" t="s">
        <v>124</v>
      </c>
      <c r="E114" s="201"/>
      <c r="F114" s="201"/>
      <c r="G114" s="201"/>
      <c r="H114" s="201"/>
      <c r="I114" s="201"/>
      <c r="J114" s="202">
        <f>J316</f>
        <v>0</v>
      </c>
      <c r="K114" s="199"/>
      <c r="L114" s="20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8"/>
      <c r="C115" s="199"/>
      <c r="D115" s="200" t="s">
        <v>125</v>
      </c>
      <c r="E115" s="201"/>
      <c r="F115" s="201"/>
      <c r="G115" s="201"/>
      <c r="H115" s="201"/>
      <c r="I115" s="201"/>
      <c r="J115" s="202">
        <f>J343</f>
        <v>0</v>
      </c>
      <c r="K115" s="199"/>
      <c r="L115" s="20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8"/>
      <c r="C116" s="199"/>
      <c r="D116" s="200" t="s">
        <v>126</v>
      </c>
      <c r="E116" s="201"/>
      <c r="F116" s="201"/>
      <c r="G116" s="201"/>
      <c r="H116" s="201"/>
      <c r="I116" s="201"/>
      <c r="J116" s="202">
        <f>J358</f>
        <v>0</v>
      </c>
      <c r="K116" s="199"/>
      <c r="L116" s="20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8"/>
      <c r="C117" s="199"/>
      <c r="D117" s="200" t="s">
        <v>127</v>
      </c>
      <c r="E117" s="201"/>
      <c r="F117" s="201"/>
      <c r="G117" s="201"/>
      <c r="H117" s="201"/>
      <c r="I117" s="201"/>
      <c r="J117" s="202">
        <f>J370</f>
        <v>0</v>
      </c>
      <c r="K117" s="199"/>
      <c r="L117" s="20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92"/>
      <c r="C118" s="193"/>
      <c r="D118" s="194" t="s">
        <v>128</v>
      </c>
      <c r="E118" s="195"/>
      <c r="F118" s="195"/>
      <c r="G118" s="195"/>
      <c r="H118" s="195"/>
      <c r="I118" s="195"/>
      <c r="J118" s="196">
        <f>J385</f>
        <v>0</v>
      </c>
      <c r="K118" s="193"/>
      <c r="L118" s="197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10" customFormat="1" ht="19.92" customHeight="1">
      <c r="A119" s="10"/>
      <c r="B119" s="198"/>
      <c r="C119" s="199"/>
      <c r="D119" s="200" t="s">
        <v>129</v>
      </c>
      <c r="E119" s="201"/>
      <c r="F119" s="201"/>
      <c r="G119" s="201"/>
      <c r="H119" s="201"/>
      <c r="I119" s="201"/>
      <c r="J119" s="202">
        <f>J386</f>
        <v>0</v>
      </c>
      <c r="K119" s="199"/>
      <c r="L119" s="20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8"/>
      <c r="C120" s="199"/>
      <c r="D120" s="200" t="s">
        <v>130</v>
      </c>
      <c r="E120" s="201"/>
      <c r="F120" s="201"/>
      <c r="G120" s="201"/>
      <c r="H120" s="201"/>
      <c r="I120" s="201"/>
      <c r="J120" s="202">
        <f>J388</f>
        <v>0</v>
      </c>
      <c r="K120" s="199"/>
      <c r="L120" s="20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98"/>
      <c r="C121" s="199"/>
      <c r="D121" s="200" t="s">
        <v>131</v>
      </c>
      <c r="E121" s="201"/>
      <c r="F121" s="201"/>
      <c r="G121" s="201"/>
      <c r="H121" s="201"/>
      <c r="I121" s="201"/>
      <c r="J121" s="202">
        <f>J390</f>
        <v>0</v>
      </c>
      <c r="K121" s="199"/>
      <c r="L121" s="20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2" customFormat="1" ht="21.84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9.28" customHeight="1">
      <c r="A124" s="39"/>
      <c r="B124" s="40"/>
      <c r="C124" s="191" t="s">
        <v>132</v>
      </c>
      <c r="D124" s="41"/>
      <c r="E124" s="41"/>
      <c r="F124" s="41"/>
      <c r="G124" s="41"/>
      <c r="H124" s="41"/>
      <c r="I124" s="41"/>
      <c r="J124" s="204">
        <f>ROUND(J125 + J126 + J127 + J128 + J129 + J130,2)</f>
        <v>0</v>
      </c>
      <c r="K124" s="41"/>
      <c r="L124" s="64"/>
      <c r="N124" s="205" t="s">
        <v>42</v>
      </c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8" customHeight="1">
      <c r="A125" s="39"/>
      <c r="B125" s="40"/>
      <c r="C125" s="41"/>
      <c r="D125" s="141" t="s">
        <v>133</v>
      </c>
      <c r="E125" s="134"/>
      <c r="F125" s="134"/>
      <c r="G125" s="41"/>
      <c r="H125" s="41"/>
      <c r="I125" s="41"/>
      <c r="J125" s="135">
        <v>0</v>
      </c>
      <c r="K125" s="41"/>
      <c r="L125" s="206"/>
      <c r="M125" s="207"/>
      <c r="N125" s="208" t="s">
        <v>43</v>
      </c>
      <c r="O125" s="207"/>
      <c r="P125" s="207"/>
      <c r="Q125" s="207"/>
      <c r="R125" s="207"/>
      <c r="S125" s="209"/>
      <c r="T125" s="209"/>
      <c r="U125" s="209"/>
      <c r="V125" s="209"/>
      <c r="W125" s="209"/>
      <c r="X125" s="209"/>
      <c r="Y125" s="209"/>
      <c r="Z125" s="209"/>
      <c r="AA125" s="209"/>
      <c r="AB125" s="209"/>
      <c r="AC125" s="209"/>
      <c r="AD125" s="209"/>
      <c r="AE125" s="209"/>
      <c r="AF125" s="207"/>
      <c r="AG125" s="207"/>
      <c r="AH125" s="207"/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10" t="s">
        <v>134</v>
      </c>
      <c r="AZ125" s="207"/>
      <c r="BA125" s="207"/>
      <c r="BB125" s="207"/>
      <c r="BC125" s="207"/>
      <c r="BD125" s="207"/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210" t="s">
        <v>86</v>
      </c>
      <c r="BK125" s="207"/>
      <c r="BL125" s="207"/>
      <c r="BM125" s="207"/>
    </row>
    <row r="126" s="2" customFormat="1" ht="18" customHeight="1">
      <c r="A126" s="39"/>
      <c r="B126" s="40"/>
      <c r="C126" s="41"/>
      <c r="D126" s="141" t="s">
        <v>135</v>
      </c>
      <c r="E126" s="134"/>
      <c r="F126" s="134"/>
      <c r="G126" s="41"/>
      <c r="H126" s="41"/>
      <c r="I126" s="41"/>
      <c r="J126" s="135">
        <v>0</v>
      </c>
      <c r="K126" s="41"/>
      <c r="L126" s="206"/>
      <c r="M126" s="207"/>
      <c r="N126" s="208" t="s">
        <v>43</v>
      </c>
      <c r="O126" s="207"/>
      <c r="P126" s="207"/>
      <c r="Q126" s="207"/>
      <c r="R126" s="207"/>
      <c r="S126" s="209"/>
      <c r="T126" s="209"/>
      <c r="U126" s="209"/>
      <c r="V126" s="209"/>
      <c r="W126" s="209"/>
      <c r="X126" s="209"/>
      <c r="Y126" s="209"/>
      <c r="Z126" s="209"/>
      <c r="AA126" s="209"/>
      <c r="AB126" s="209"/>
      <c r="AC126" s="209"/>
      <c r="AD126" s="209"/>
      <c r="AE126" s="209"/>
      <c r="AF126" s="207"/>
      <c r="AG126" s="207"/>
      <c r="AH126" s="207"/>
      <c r="AI126" s="207"/>
      <c r="AJ126" s="207"/>
      <c r="AK126" s="207"/>
      <c r="AL126" s="207"/>
      <c r="AM126" s="207"/>
      <c r="AN126" s="207"/>
      <c r="AO126" s="207"/>
      <c r="AP126" s="207"/>
      <c r="AQ126" s="207"/>
      <c r="AR126" s="207"/>
      <c r="AS126" s="207"/>
      <c r="AT126" s="207"/>
      <c r="AU126" s="207"/>
      <c r="AV126" s="207"/>
      <c r="AW126" s="207"/>
      <c r="AX126" s="207"/>
      <c r="AY126" s="210" t="s">
        <v>134</v>
      </c>
      <c r="AZ126" s="207"/>
      <c r="BA126" s="207"/>
      <c r="BB126" s="207"/>
      <c r="BC126" s="207"/>
      <c r="BD126" s="207"/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210" t="s">
        <v>86</v>
      </c>
      <c r="BK126" s="207"/>
      <c r="BL126" s="207"/>
      <c r="BM126" s="207"/>
    </row>
    <row r="127" s="2" customFormat="1" ht="18" customHeight="1">
      <c r="A127" s="39"/>
      <c r="B127" s="40"/>
      <c r="C127" s="41"/>
      <c r="D127" s="141" t="s">
        <v>136</v>
      </c>
      <c r="E127" s="134"/>
      <c r="F127" s="134"/>
      <c r="G127" s="41"/>
      <c r="H127" s="41"/>
      <c r="I127" s="41"/>
      <c r="J127" s="135">
        <v>0</v>
      </c>
      <c r="K127" s="41"/>
      <c r="L127" s="206"/>
      <c r="M127" s="207"/>
      <c r="N127" s="208" t="s">
        <v>43</v>
      </c>
      <c r="O127" s="207"/>
      <c r="P127" s="207"/>
      <c r="Q127" s="207"/>
      <c r="R127" s="207"/>
      <c r="S127" s="209"/>
      <c r="T127" s="209"/>
      <c r="U127" s="209"/>
      <c r="V127" s="209"/>
      <c r="W127" s="209"/>
      <c r="X127" s="209"/>
      <c r="Y127" s="209"/>
      <c r="Z127" s="209"/>
      <c r="AA127" s="209"/>
      <c r="AB127" s="209"/>
      <c r="AC127" s="209"/>
      <c r="AD127" s="209"/>
      <c r="AE127" s="209"/>
      <c r="AF127" s="207"/>
      <c r="AG127" s="207"/>
      <c r="AH127" s="207"/>
      <c r="AI127" s="207"/>
      <c r="AJ127" s="207"/>
      <c r="AK127" s="207"/>
      <c r="AL127" s="207"/>
      <c r="AM127" s="207"/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10" t="s">
        <v>134</v>
      </c>
      <c r="AZ127" s="207"/>
      <c r="BA127" s="207"/>
      <c r="BB127" s="207"/>
      <c r="BC127" s="207"/>
      <c r="BD127" s="207"/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210" t="s">
        <v>86</v>
      </c>
      <c r="BK127" s="207"/>
      <c r="BL127" s="207"/>
      <c r="BM127" s="207"/>
    </row>
    <row r="128" s="2" customFormat="1" ht="18" customHeight="1">
      <c r="A128" s="39"/>
      <c r="B128" s="40"/>
      <c r="C128" s="41"/>
      <c r="D128" s="141" t="s">
        <v>137</v>
      </c>
      <c r="E128" s="134"/>
      <c r="F128" s="134"/>
      <c r="G128" s="41"/>
      <c r="H128" s="41"/>
      <c r="I128" s="41"/>
      <c r="J128" s="135">
        <v>0</v>
      </c>
      <c r="K128" s="41"/>
      <c r="L128" s="206"/>
      <c r="M128" s="207"/>
      <c r="N128" s="208" t="s">
        <v>43</v>
      </c>
      <c r="O128" s="207"/>
      <c r="P128" s="207"/>
      <c r="Q128" s="207"/>
      <c r="R128" s="207"/>
      <c r="S128" s="209"/>
      <c r="T128" s="209"/>
      <c r="U128" s="209"/>
      <c r="V128" s="209"/>
      <c r="W128" s="209"/>
      <c r="X128" s="209"/>
      <c r="Y128" s="209"/>
      <c r="Z128" s="209"/>
      <c r="AA128" s="209"/>
      <c r="AB128" s="209"/>
      <c r="AC128" s="209"/>
      <c r="AD128" s="209"/>
      <c r="AE128" s="209"/>
      <c r="AF128" s="207"/>
      <c r="AG128" s="207"/>
      <c r="AH128" s="207"/>
      <c r="AI128" s="207"/>
      <c r="AJ128" s="207"/>
      <c r="AK128" s="207"/>
      <c r="AL128" s="207"/>
      <c r="AM128" s="207"/>
      <c r="AN128" s="207"/>
      <c r="AO128" s="207"/>
      <c r="AP128" s="207"/>
      <c r="AQ128" s="207"/>
      <c r="AR128" s="207"/>
      <c r="AS128" s="207"/>
      <c r="AT128" s="207"/>
      <c r="AU128" s="207"/>
      <c r="AV128" s="207"/>
      <c r="AW128" s="207"/>
      <c r="AX128" s="207"/>
      <c r="AY128" s="210" t="s">
        <v>134</v>
      </c>
      <c r="AZ128" s="207"/>
      <c r="BA128" s="207"/>
      <c r="BB128" s="207"/>
      <c r="BC128" s="207"/>
      <c r="BD128" s="207"/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210" t="s">
        <v>86</v>
      </c>
      <c r="BK128" s="207"/>
      <c r="BL128" s="207"/>
      <c r="BM128" s="207"/>
    </row>
    <row r="129" s="2" customFormat="1" ht="18" customHeight="1">
      <c r="A129" s="39"/>
      <c r="B129" s="40"/>
      <c r="C129" s="41"/>
      <c r="D129" s="141" t="s">
        <v>138</v>
      </c>
      <c r="E129" s="134"/>
      <c r="F129" s="134"/>
      <c r="G129" s="41"/>
      <c r="H129" s="41"/>
      <c r="I129" s="41"/>
      <c r="J129" s="135">
        <v>0</v>
      </c>
      <c r="K129" s="41"/>
      <c r="L129" s="206"/>
      <c r="M129" s="207"/>
      <c r="N129" s="208" t="s">
        <v>43</v>
      </c>
      <c r="O129" s="207"/>
      <c r="P129" s="207"/>
      <c r="Q129" s="207"/>
      <c r="R129" s="207"/>
      <c r="S129" s="209"/>
      <c r="T129" s="209"/>
      <c r="U129" s="209"/>
      <c r="V129" s="209"/>
      <c r="W129" s="209"/>
      <c r="X129" s="209"/>
      <c r="Y129" s="209"/>
      <c r="Z129" s="209"/>
      <c r="AA129" s="209"/>
      <c r="AB129" s="209"/>
      <c r="AC129" s="209"/>
      <c r="AD129" s="209"/>
      <c r="AE129" s="209"/>
      <c r="AF129" s="207"/>
      <c r="AG129" s="207"/>
      <c r="AH129" s="207"/>
      <c r="AI129" s="207"/>
      <c r="AJ129" s="207"/>
      <c r="AK129" s="207"/>
      <c r="AL129" s="207"/>
      <c r="AM129" s="207"/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10" t="s">
        <v>134</v>
      </c>
      <c r="AZ129" s="207"/>
      <c r="BA129" s="207"/>
      <c r="BB129" s="207"/>
      <c r="BC129" s="207"/>
      <c r="BD129" s="207"/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210" t="s">
        <v>86</v>
      </c>
      <c r="BK129" s="207"/>
      <c r="BL129" s="207"/>
      <c r="BM129" s="207"/>
    </row>
    <row r="130" s="2" customFormat="1" ht="18" customHeight="1">
      <c r="A130" s="39"/>
      <c r="B130" s="40"/>
      <c r="C130" s="41"/>
      <c r="D130" s="134" t="s">
        <v>139</v>
      </c>
      <c r="E130" s="41"/>
      <c r="F130" s="41"/>
      <c r="G130" s="41"/>
      <c r="H130" s="41"/>
      <c r="I130" s="41"/>
      <c r="J130" s="135">
        <f>ROUND(J30*T130,2)</f>
        <v>0</v>
      </c>
      <c r="K130" s="41"/>
      <c r="L130" s="206"/>
      <c r="M130" s="207"/>
      <c r="N130" s="208" t="s">
        <v>43</v>
      </c>
      <c r="O130" s="207"/>
      <c r="P130" s="207"/>
      <c r="Q130" s="207"/>
      <c r="R130" s="207"/>
      <c r="S130" s="209"/>
      <c r="T130" s="209"/>
      <c r="U130" s="209"/>
      <c r="V130" s="209"/>
      <c r="W130" s="209"/>
      <c r="X130" s="209"/>
      <c r="Y130" s="209"/>
      <c r="Z130" s="209"/>
      <c r="AA130" s="209"/>
      <c r="AB130" s="209"/>
      <c r="AC130" s="209"/>
      <c r="AD130" s="209"/>
      <c r="AE130" s="209"/>
      <c r="AF130" s="207"/>
      <c r="AG130" s="207"/>
      <c r="AH130" s="207"/>
      <c r="AI130" s="207"/>
      <c r="AJ130" s="207"/>
      <c r="AK130" s="207"/>
      <c r="AL130" s="207"/>
      <c r="AM130" s="207"/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10" t="s">
        <v>140</v>
      </c>
      <c r="AZ130" s="207"/>
      <c r="BA130" s="207"/>
      <c r="BB130" s="207"/>
      <c r="BC130" s="207"/>
      <c r="BD130" s="207"/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210" t="s">
        <v>86</v>
      </c>
      <c r="BK130" s="207"/>
      <c r="BL130" s="207"/>
      <c r="BM130" s="207"/>
    </row>
    <row r="131" s="2" customForma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29.28" customHeight="1">
      <c r="A132" s="39"/>
      <c r="B132" s="40"/>
      <c r="C132" s="145" t="s">
        <v>97</v>
      </c>
      <c r="D132" s="146"/>
      <c r="E132" s="146"/>
      <c r="F132" s="146"/>
      <c r="G132" s="146"/>
      <c r="H132" s="146"/>
      <c r="I132" s="146"/>
      <c r="J132" s="147">
        <f>ROUND(J96+J124,2)</f>
        <v>0</v>
      </c>
      <c r="K132" s="146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67"/>
      <c r="C133" s="68"/>
      <c r="D133" s="68"/>
      <c r="E133" s="68"/>
      <c r="F133" s="68"/>
      <c r="G133" s="68"/>
      <c r="H133" s="68"/>
      <c r="I133" s="68"/>
      <c r="J133" s="68"/>
      <c r="K133" s="68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7" s="2" customFormat="1" ht="6.96" customHeight="1">
      <c r="A137" s="39"/>
      <c r="B137" s="69"/>
      <c r="C137" s="70"/>
      <c r="D137" s="70"/>
      <c r="E137" s="70"/>
      <c r="F137" s="70"/>
      <c r="G137" s="70"/>
      <c r="H137" s="70"/>
      <c r="I137" s="70"/>
      <c r="J137" s="70"/>
      <c r="K137" s="70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24.96" customHeight="1">
      <c r="A138" s="39"/>
      <c r="B138" s="40"/>
      <c r="C138" s="22" t="s">
        <v>141</v>
      </c>
      <c r="D138" s="41"/>
      <c r="E138" s="41"/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6.96" customHeight="1">
      <c r="A139" s="39"/>
      <c r="B139" s="40"/>
      <c r="C139" s="41"/>
      <c r="D139" s="41"/>
      <c r="E139" s="41"/>
      <c r="F139" s="41"/>
      <c r="G139" s="41"/>
      <c r="H139" s="41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2" customHeight="1">
      <c r="A140" s="39"/>
      <c r="B140" s="40"/>
      <c r="C140" s="31" t="s">
        <v>16</v>
      </c>
      <c r="D140" s="41"/>
      <c r="E140" s="41"/>
      <c r="F140" s="41"/>
      <c r="G140" s="41"/>
      <c r="H140" s="41"/>
      <c r="I140" s="41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6.5" customHeight="1">
      <c r="A141" s="39"/>
      <c r="B141" s="40"/>
      <c r="C141" s="41"/>
      <c r="D141" s="41"/>
      <c r="E141" s="188" t="str">
        <f>E7</f>
        <v>Stavební úpravy - objekt k bydlení č.p. 1462/12</v>
      </c>
      <c r="F141" s="31"/>
      <c r="G141" s="31"/>
      <c r="H141" s="31"/>
      <c r="I141" s="41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2" customHeight="1">
      <c r="A142" s="39"/>
      <c r="B142" s="40"/>
      <c r="C142" s="31" t="s">
        <v>99</v>
      </c>
      <c r="D142" s="41"/>
      <c r="E142" s="41"/>
      <c r="F142" s="41"/>
      <c r="G142" s="41"/>
      <c r="H142" s="41"/>
      <c r="I142" s="41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16.5" customHeight="1">
      <c r="A143" s="39"/>
      <c r="B143" s="40"/>
      <c r="C143" s="41"/>
      <c r="D143" s="41"/>
      <c r="E143" s="77" t="str">
        <f>E9</f>
        <v>01 - Stavební úpravy zádveří, kanceláří, sociální zařízení - 1.NP</v>
      </c>
      <c r="F143" s="41"/>
      <c r="G143" s="41"/>
      <c r="H143" s="41"/>
      <c r="I143" s="41"/>
      <c r="J143" s="41"/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6.96" customHeight="1">
      <c r="A144" s="39"/>
      <c r="B144" s="40"/>
      <c r="C144" s="41"/>
      <c r="D144" s="41"/>
      <c r="E144" s="41"/>
      <c r="F144" s="41"/>
      <c r="G144" s="41"/>
      <c r="H144" s="41"/>
      <c r="I144" s="41"/>
      <c r="J144" s="41"/>
      <c r="K144" s="41"/>
      <c r="L144" s="64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2" customFormat="1" ht="12" customHeight="1">
      <c r="A145" s="39"/>
      <c r="B145" s="40"/>
      <c r="C145" s="31" t="s">
        <v>20</v>
      </c>
      <c r="D145" s="41"/>
      <c r="E145" s="41"/>
      <c r="F145" s="26" t="str">
        <f>F12</f>
        <v>p.č. 284,</v>
      </c>
      <c r="G145" s="41"/>
      <c r="H145" s="41"/>
      <c r="I145" s="31" t="s">
        <v>22</v>
      </c>
      <c r="J145" s="80" t="str">
        <f>IF(J12="","",J12)</f>
        <v>27. 7. 2020</v>
      </c>
      <c r="K145" s="41"/>
      <c r="L145" s="64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  <row r="146" s="2" customFormat="1" ht="6.96" customHeight="1">
      <c r="A146" s="39"/>
      <c r="B146" s="40"/>
      <c r="C146" s="41"/>
      <c r="D146" s="41"/>
      <c r="E146" s="41"/>
      <c r="F146" s="41"/>
      <c r="G146" s="41"/>
      <c r="H146" s="41"/>
      <c r="I146" s="41"/>
      <c r="J146" s="41"/>
      <c r="K146" s="41"/>
      <c r="L146" s="64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  <row r="147" s="2" customFormat="1" ht="15.15" customHeight="1">
      <c r="A147" s="39"/>
      <c r="B147" s="40"/>
      <c r="C147" s="31" t="s">
        <v>24</v>
      </c>
      <c r="D147" s="41"/>
      <c r="E147" s="41"/>
      <c r="F147" s="26" t="str">
        <f>E15</f>
        <v>MČ Praha 8, Zenklova 1/35, Praha 8</v>
      </c>
      <c r="G147" s="41"/>
      <c r="H147" s="41"/>
      <c r="I147" s="31" t="s">
        <v>30</v>
      </c>
      <c r="J147" s="35" t="str">
        <f>E21</f>
        <v>KFJ s.r.o.</v>
      </c>
      <c r="K147" s="41"/>
      <c r="L147" s="64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  <row r="148" s="2" customFormat="1" ht="15.15" customHeight="1">
      <c r="A148" s="39"/>
      <c r="B148" s="40"/>
      <c r="C148" s="31" t="s">
        <v>28</v>
      </c>
      <c r="D148" s="41"/>
      <c r="E148" s="41"/>
      <c r="F148" s="26" t="str">
        <f>IF(E18="","",E18)</f>
        <v>Vyplň údaj</v>
      </c>
      <c r="G148" s="41"/>
      <c r="H148" s="41"/>
      <c r="I148" s="31" t="s">
        <v>33</v>
      </c>
      <c r="J148" s="35" t="str">
        <f>E24</f>
        <v>Kadeřábek</v>
      </c>
      <c r="K148" s="41"/>
      <c r="L148" s="64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</row>
    <row r="149" s="2" customFormat="1" ht="10.32" customHeight="1">
      <c r="A149" s="39"/>
      <c r="B149" s="40"/>
      <c r="C149" s="41"/>
      <c r="D149" s="41"/>
      <c r="E149" s="41"/>
      <c r="F149" s="41"/>
      <c r="G149" s="41"/>
      <c r="H149" s="41"/>
      <c r="I149" s="41"/>
      <c r="J149" s="41"/>
      <c r="K149" s="41"/>
      <c r="L149" s="64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  <row r="150" s="11" customFormat="1" ht="29.28" customHeight="1">
      <c r="A150" s="212"/>
      <c r="B150" s="213"/>
      <c r="C150" s="214" t="s">
        <v>142</v>
      </c>
      <c r="D150" s="215" t="s">
        <v>63</v>
      </c>
      <c r="E150" s="215" t="s">
        <v>59</v>
      </c>
      <c r="F150" s="215" t="s">
        <v>60</v>
      </c>
      <c r="G150" s="215" t="s">
        <v>143</v>
      </c>
      <c r="H150" s="215" t="s">
        <v>144</v>
      </c>
      <c r="I150" s="215" t="s">
        <v>145</v>
      </c>
      <c r="J150" s="216" t="s">
        <v>104</v>
      </c>
      <c r="K150" s="217" t="s">
        <v>146</v>
      </c>
      <c r="L150" s="218"/>
      <c r="M150" s="101" t="s">
        <v>1</v>
      </c>
      <c r="N150" s="102" t="s">
        <v>42</v>
      </c>
      <c r="O150" s="102" t="s">
        <v>147</v>
      </c>
      <c r="P150" s="102" t="s">
        <v>148</v>
      </c>
      <c r="Q150" s="102" t="s">
        <v>149</v>
      </c>
      <c r="R150" s="102" t="s">
        <v>150</v>
      </c>
      <c r="S150" s="102" t="s">
        <v>151</v>
      </c>
      <c r="T150" s="103" t="s">
        <v>152</v>
      </c>
      <c r="U150" s="212"/>
      <c r="V150" s="212"/>
      <c r="W150" s="212"/>
      <c r="X150" s="212"/>
      <c r="Y150" s="212"/>
      <c r="Z150" s="212"/>
      <c r="AA150" s="212"/>
      <c r="AB150" s="212"/>
      <c r="AC150" s="212"/>
      <c r="AD150" s="212"/>
      <c r="AE150" s="212"/>
    </row>
    <row r="151" s="2" customFormat="1" ht="22.8" customHeight="1">
      <c r="A151" s="39"/>
      <c r="B151" s="40"/>
      <c r="C151" s="108" t="s">
        <v>153</v>
      </c>
      <c r="D151" s="41"/>
      <c r="E151" s="41"/>
      <c r="F151" s="41"/>
      <c r="G151" s="41"/>
      <c r="H151" s="41"/>
      <c r="I151" s="41"/>
      <c r="J151" s="219">
        <f>BK151</f>
        <v>0</v>
      </c>
      <c r="K151" s="41"/>
      <c r="L151" s="42"/>
      <c r="M151" s="104"/>
      <c r="N151" s="220"/>
      <c r="O151" s="105"/>
      <c r="P151" s="221">
        <f>P152+P196+P385</f>
        <v>0</v>
      </c>
      <c r="Q151" s="105"/>
      <c r="R151" s="221">
        <f>R152+R196+R385</f>
        <v>7.5782242599999998</v>
      </c>
      <c r="S151" s="105"/>
      <c r="T151" s="222">
        <f>T152+T196+T385</f>
        <v>2.1909167200000002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6" t="s">
        <v>77</v>
      </c>
      <c r="AU151" s="16" t="s">
        <v>106</v>
      </c>
      <c r="BK151" s="223">
        <f>BK152+BK196+BK385</f>
        <v>0</v>
      </c>
    </row>
    <row r="152" s="12" customFormat="1" ht="25.92" customHeight="1">
      <c r="A152" s="12"/>
      <c r="B152" s="224"/>
      <c r="C152" s="225"/>
      <c r="D152" s="226" t="s">
        <v>77</v>
      </c>
      <c r="E152" s="227" t="s">
        <v>154</v>
      </c>
      <c r="F152" s="227" t="s">
        <v>155</v>
      </c>
      <c r="G152" s="225"/>
      <c r="H152" s="225"/>
      <c r="I152" s="228"/>
      <c r="J152" s="229">
        <f>BK152</f>
        <v>0</v>
      </c>
      <c r="K152" s="225"/>
      <c r="L152" s="230"/>
      <c r="M152" s="231"/>
      <c r="N152" s="232"/>
      <c r="O152" s="232"/>
      <c r="P152" s="233">
        <f>P153+P156+P172+P182+P193</f>
        <v>0</v>
      </c>
      <c r="Q152" s="232"/>
      <c r="R152" s="233">
        <f>R153+R156+R172+R182+R193</f>
        <v>4.7882230300000002</v>
      </c>
      <c r="S152" s="232"/>
      <c r="T152" s="234">
        <f>T153+T156+T172+T182+T193</f>
        <v>0.97231400000000001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35" t="s">
        <v>86</v>
      </c>
      <c r="AT152" s="236" t="s">
        <v>77</v>
      </c>
      <c r="AU152" s="236" t="s">
        <v>78</v>
      </c>
      <c r="AY152" s="235" t="s">
        <v>156</v>
      </c>
      <c r="BK152" s="237">
        <f>BK153+BK156+BK172+BK182+BK193</f>
        <v>0</v>
      </c>
    </row>
    <row r="153" s="12" customFormat="1" ht="22.8" customHeight="1">
      <c r="A153" s="12"/>
      <c r="B153" s="224"/>
      <c r="C153" s="225"/>
      <c r="D153" s="226" t="s">
        <v>77</v>
      </c>
      <c r="E153" s="238" t="s">
        <v>157</v>
      </c>
      <c r="F153" s="238" t="s">
        <v>158</v>
      </c>
      <c r="G153" s="225"/>
      <c r="H153" s="225"/>
      <c r="I153" s="228"/>
      <c r="J153" s="239">
        <f>BK153</f>
        <v>0</v>
      </c>
      <c r="K153" s="225"/>
      <c r="L153" s="230"/>
      <c r="M153" s="231"/>
      <c r="N153" s="232"/>
      <c r="O153" s="232"/>
      <c r="P153" s="233">
        <f>SUM(P154:P155)</f>
        <v>0</v>
      </c>
      <c r="Q153" s="232"/>
      <c r="R153" s="233">
        <f>SUM(R154:R155)</f>
        <v>0.10188524999999998</v>
      </c>
      <c r="S153" s="232"/>
      <c r="T153" s="234">
        <f>SUM(T154:T155)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5" t="s">
        <v>86</v>
      </c>
      <c r="AT153" s="236" t="s">
        <v>77</v>
      </c>
      <c r="AU153" s="236" t="s">
        <v>86</v>
      </c>
      <c r="AY153" s="235" t="s">
        <v>156</v>
      </c>
      <c r="BK153" s="237">
        <f>SUM(BK154:BK155)</f>
        <v>0</v>
      </c>
    </row>
    <row r="154" s="2" customFormat="1" ht="14.4" customHeight="1">
      <c r="A154" s="39"/>
      <c r="B154" s="40"/>
      <c r="C154" s="240" t="s">
        <v>86</v>
      </c>
      <c r="D154" s="240" t="s">
        <v>159</v>
      </c>
      <c r="E154" s="241" t="s">
        <v>160</v>
      </c>
      <c r="F154" s="242" t="s">
        <v>161</v>
      </c>
      <c r="G154" s="243" t="s">
        <v>162</v>
      </c>
      <c r="H154" s="244">
        <v>1.2749999999999999</v>
      </c>
      <c r="I154" s="245"/>
      <c r="J154" s="246">
        <f>ROUND(I154*H154,2)</f>
        <v>0</v>
      </c>
      <c r="K154" s="247"/>
      <c r="L154" s="42"/>
      <c r="M154" s="248" t="s">
        <v>1</v>
      </c>
      <c r="N154" s="249" t="s">
        <v>43</v>
      </c>
      <c r="O154" s="92"/>
      <c r="P154" s="250">
        <f>O154*H154</f>
        <v>0</v>
      </c>
      <c r="Q154" s="250">
        <v>0.079909999999999995</v>
      </c>
      <c r="R154" s="250">
        <f>Q154*H154</f>
        <v>0.10188524999999998</v>
      </c>
      <c r="S154" s="250">
        <v>0</v>
      </c>
      <c r="T154" s="25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52" t="s">
        <v>163</v>
      </c>
      <c r="AT154" s="252" t="s">
        <v>159</v>
      </c>
      <c r="AU154" s="252" t="s">
        <v>88</v>
      </c>
      <c r="AY154" s="16" t="s">
        <v>156</v>
      </c>
      <c r="BE154" s="140">
        <f>IF(N154="základní",J154,0)</f>
        <v>0</v>
      </c>
      <c r="BF154" s="140">
        <f>IF(N154="snížená",J154,0)</f>
        <v>0</v>
      </c>
      <c r="BG154" s="140">
        <f>IF(N154="zákl. přenesená",J154,0)</f>
        <v>0</v>
      </c>
      <c r="BH154" s="140">
        <f>IF(N154="sníž. přenesená",J154,0)</f>
        <v>0</v>
      </c>
      <c r="BI154" s="140">
        <f>IF(N154="nulová",J154,0)</f>
        <v>0</v>
      </c>
      <c r="BJ154" s="16" t="s">
        <v>86</v>
      </c>
      <c r="BK154" s="140">
        <f>ROUND(I154*H154,2)</f>
        <v>0</v>
      </c>
      <c r="BL154" s="16" t="s">
        <v>163</v>
      </c>
      <c r="BM154" s="252" t="s">
        <v>164</v>
      </c>
    </row>
    <row r="155" s="13" customFormat="1">
      <c r="A155" s="13"/>
      <c r="B155" s="253"/>
      <c r="C155" s="254"/>
      <c r="D155" s="255" t="s">
        <v>165</v>
      </c>
      <c r="E155" s="256" t="s">
        <v>1</v>
      </c>
      <c r="F155" s="257" t="s">
        <v>166</v>
      </c>
      <c r="G155" s="254"/>
      <c r="H155" s="258">
        <v>1.2749999999999999</v>
      </c>
      <c r="I155" s="259"/>
      <c r="J155" s="254"/>
      <c r="K155" s="254"/>
      <c r="L155" s="260"/>
      <c r="M155" s="261"/>
      <c r="N155" s="262"/>
      <c r="O155" s="262"/>
      <c r="P155" s="262"/>
      <c r="Q155" s="262"/>
      <c r="R155" s="262"/>
      <c r="S155" s="262"/>
      <c r="T155" s="26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4" t="s">
        <v>165</v>
      </c>
      <c r="AU155" s="264" t="s">
        <v>88</v>
      </c>
      <c r="AV155" s="13" t="s">
        <v>88</v>
      </c>
      <c r="AW155" s="13" t="s">
        <v>32</v>
      </c>
      <c r="AX155" s="13" t="s">
        <v>86</v>
      </c>
      <c r="AY155" s="264" t="s">
        <v>156</v>
      </c>
    </row>
    <row r="156" s="12" customFormat="1" ht="22.8" customHeight="1">
      <c r="A156" s="12"/>
      <c r="B156" s="224"/>
      <c r="C156" s="225"/>
      <c r="D156" s="226" t="s">
        <v>77</v>
      </c>
      <c r="E156" s="238" t="s">
        <v>167</v>
      </c>
      <c r="F156" s="238" t="s">
        <v>168</v>
      </c>
      <c r="G156" s="225"/>
      <c r="H156" s="225"/>
      <c r="I156" s="228"/>
      <c r="J156" s="239">
        <f>BK156</f>
        <v>0</v>
      </c>
      <c r="K156" s="225"/>
      <c r="L156" s="230"/>
      <c r="M156" s="231"/>
      <c r="N156" s="232"/>
      <c r="O156" s="232"/>
      <c r="P156" s="233">
        <f>SUM(P157:P171)</f>
        <v>0</v>
      </c>
      <c r="Q156" s="232"/>
      <c r="R156" s="233">
        <f>SUM(R157:R171)</f>
        <v>4.6779397800000009</v>
      </c>
      <c r="S156" s="232"/>
      <c r="T156" s="234">
        <f>SUM(T157:T171)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35" t="s">
        <v>86</v>
      </c>
      <c r="AT156" s="236" t="s">
        <v>77</v>
      </c>
      <c r="AU156" s="236" t="s">
        <v>86</v>
      </c>
      <c r="AY156" s="235" t="s">
        <v>156</v>
      </c>
      <c r="BK156" s="237">
        <f>SUM(BK157:BK171)</f>
        <v>0</v>
      </c>
    </row>
    <row r="157" s="2" customFormat="1" ht="24.15" customHeight="1">
      <c r="A157" s="39"/>
      <c r="B157" s="40"/>
      <c r="C157" s="240" t="s">
        <v>88</v>
      </c>
      <c r="D157" s="240" t="s">
        <v>159</v>
      </c>
      <c r="E157" s="241" t="s">
        <v>169</v>
      </c>
      <c r="F157" s="242" t="s">
        <v>170</v>
      </c>
      <c r="G157" s="243" t="s">
        <v>162</v>
      </c>
      <c r="H157" s="244">
        <v>0.83999999999999997</v>
      </c>
      <c r="I157" s="245"/>
      <c r="J157" s="246">
        <f>ROUND(I157*H157,2)</f>
        <v>0</v>
      </c>
      <c r="K157" s="247"/>
      <c r="L157" s="42"/>
      <c r="M157" s="248" t="s">
        <v>1</v>
      </c>
      <c r="N157" s="249" t="s">
        <v>43</v>
      </c>
      <c r="O157" s="92"/>
      <c r="P157" s="250">
        <f>O157*H157</f>
        <v>0</v>
      </c>
      <c r="Q157" s="250">
        <v>0.020480000000000002</v>
      </c>
      <c r="R157" s="250">
        <f>Q157*H157</f>
        <v>0.017203200000000002</v>
      </c>
      <c r="S157" s="250">
        <v>0</v>
      </c>
      <c r="T157" s="25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52" t="s">
        <v>163</v>
      </c>
      <c r="AT157" s="252" t="s">
        <v>159</v>
      </c>
      <c r="AU157" s="252" t="s">
        <v>88</v>
      </c>
      <c r="AY157" s="16" t="s">
        <v>156</v>
      </c>
      <c r="BE157" s="140">
        <f>IF(N157="základní",J157,0)</f>
        <v>0</v>
      </c>
      <c r="BF157" s="140">
        <f>IF(N157="snížená",J157,0)</f>
        <v>0</v>
      </c>
      <c r="BG157" s="140">
        <f>IF(N157="zákl. přenesená",J157,0)</f>
        <v>0</v>
      </c>
      <c r="BH157" s="140">
        <f>IF(N157="sníž. přenesená",J157,0)</f>
        <v>0</v>
      </c>
      <c r="BI157" s="140">
        <f>IF(N157="nulová",J157,0)</f>
        <v>0</v>
      </c>
      <c r="BJ157" s="16" t="s">
        <v>86</v>
      </c>
      <c r="BK157" s="140">
        <f>ROUND(I157*H157,2)</f>
        <v>0</v>
      </c>
      <c r="BL157" s="16" t="s">
        <v>163</v>
      </c>
      <c r="BM157" s="252" t="s">
        <v>171</v>
      </c>
    </row>
    <row r="158" s="2" customFormat="1">
      <c r="A158" s="39"/>
      <c r="B158" s="40"/>
      <c r="C158" s="41"/>
      <c r="D158" s="255" t="s">
        <v>172</v>
      </c>
      <c r="E158" s="41"/>
      <c r="F158" s="265" t="s">
        <v>173</v>
      </c>
      <c r="G158" s="41"/>
      <c r="H158" s="41"/>
      <c r="I158" s="209"/>
      <c r="J158" s="41"/>
      <c r="K158" s="41"/>
      <c r="L158" s="42"/>
      <c r="M158" s="266"/>
      <c r="N158" s="267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6" t="s">
        <v>172</v>
      </c>
      <c r="AU158" s="16" t="s">
        <v>88</v>
      </c>
    </row>
    <row r="159" s="13" customFormat="1">
      <c r="A159" s="13"/>
      <c r="B159" s="253"/>
      <c r="C159" s="254"/>
      <c r="D159" s="255" t="s">
        <v>165</v>
      </c>
      <c r="E159" s="256" t="s">
        <v>1</v>
      </c>
      <c r="F159" s="257" t="s">
        <v>174</v>
      </c>
      <c r="G159" s="254"/>
      <c r="H159" s="258">
        <v>0.83999999999999997</v>
      </c>
      <c r="I159" s="259"/>
      <c r="J159" s="254"/>
      <c r="K159" s="254"/>
      <c r="L159" s="260"/>
      <c r="M159" s="261"/>
      <c r="N159" s="262"/>
      <c r="O159" s="262"/>
      <c r="P159" s="262"/>
      <c r="Q159" s="262"/>
      <c r="R159" s="262"/>
      <c r="S159" s="262"/>
      <c r="T159" s="26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4" t="s">
        <v>165</v>
      </c>
      <c r="AU159" s="264" t="s">
        <v>88</v>
      </c>
      <c r="AV159" s="13" t="s">
        <v>88</v>
      </c>
      <c r="AW159" s="13" t="s">
        <v>32</v>
      </c>
      <c r="AX159" s="13" t="s">
        <v>86</v>
      </c>
      <c r="AY159" s="264" t="s">
        <v>156</v>
      </c>
    </row>
    <row r="160" s="2" customFormat="1" ht="14.4" customHeight="1">
      <c r="A160" s="39"/>
      <c r="B160" s="40"/>
      <c r="C160" s="240" t="s">
        <v>157</v>
      </c>
      <c r="D160" s="240" t="s">
        <v>159</v>
      </c>
      <c r="E160" s="241" t="s">
        <v>175</v>
      </c>
      <c r="F160" s="242" t="s">
        <v>176</v>
      </c>
      <c r="G160" s="243" t="s">
        <v>162</v>
      </c>
      <c r="H160" s="244">
        <v>0.105</v>
      </c>
      <c r="I160" s="245"/>
      <c r="J160" s="246">
        <f>ROUND(I160*H160,2)</f>
        <v>0</v>
      </c>
      <c r="K160" s="247"/>
      <c r="L160" s="42"/>
      <c r="M160" s="248" t="s">
        <v>1</v>
      </c>
      <c r="N160" s="249" t="s">
        <v>43</v>
      </c>
      <c r="O160" s="92"/>
      <c r="P160" s="250">
        <f>O160*H160</f>
        <v>0</v>
      </c>
      <c r="Q160" s="250">
        <v>0.040000000000000001</v>
      </c>
      <c r="R160" s="250">
        <f>Q160*H160</f>
        <v>0.0041999999999999997</v>
      </c>
      <c r="S160" s="250">
        <v>0</v>
      </c>
      <c r="T160" s="25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2" t="s">
        <v>163</v>
      </c>
      <c r="AT160" s="252" t="s">
        <v>159</v>
      </c>
      <c r="AU160" s="252" t="s">
        <v>88</v>
      </c>
      <c r="AY160" s="16" t="s">
        <v>156</v>
      </c>
      <c r="BE160" s="140">
        <f>IF(N160="základní",J160,0)</f>
        <v>0</v>
      </c>
      <c r="BF160" s="140">
        <f>IF(N160="snížená",J160,0)</f>
        <v>0</v>
      </c>
      <c r="BG160" s="140">
        <f>IF(N160="zákl. přenesená",J160,0)</f>
        <v>0</v>
      </c>
      <c r="BH160" s="140">
        <f>IF(N160="sníž. přenesená",J160,0)</f>
        <v>0</v>
      </c>
      <c r="BI160" s="140">
        <f>IF(N160="nulová",J160,0)</f>
        <v>0</v>
      </c>
      <c r="BJ160" s="16" t="s">
        <v>86</v>
      </c>
      <c r="BK160" s="140">
        <f>ROUND(I160*H160,2)</f>
        <v>0</v>
      </c>
      <c r="BL160" s="16" t="s">
        <v>163</v>
      </c>
      <c r="BM160" s="252" t="s">
        <v>177</v>
      </c>
    </row>
    <row r="161" s="13" customFormat="1">
      <c r="A161" s="13"/>
      <c r="B161" s="253"/>
      <c r="C161" s="254"/>
      <c r="D161" s="255" t="s">
        <v>165</v>
      </c>
      <c r="E161" s="256" t="s">
        <v>1</v>
      </c>
      <c r="F161" s="257" t="s">
        <v>178</v>
      </c>
      <c r="G161" s="254"/>
      <c r="H161" s="258">
        <v>0.105</v>
      </c>
      <c r="I161" s="259"/>
      <c r="J161" s="254"/>
      <c r="K161" s="254"/>
      <c r="L161" s="260"/>
      <c r="M161" s="261"/>
      <c r="N161" s="262"/>
      <c r="O161" s="262"/>
      <c r="P161" s="262"/>
      <c r="Q161" s="262"/>
      <c r="R161" s="262"/>
      <c r="S161" s="262"/>
      <c r="T161" s="26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4" t="s">
        <v>165</v>
      </c>
      <c r="AU161" s="264" t="s">
        <v>88</v>
      </c>
      <c r="AV161" s="13" t="s">
        <v>88</v>
      </c>
      <c r="AW161" s="13" t="s">
        <v>32</v>
      </c>
      <c r="AX161" s="13" t="s">
        <v>86</v>
      </c>
      <c r="AY161" s="264" t="s">
        <v>156</v>
      </c>
    </row>
    <row r="162" s="2" customFormat="1" ht="24.15" customHeight="1">
      <c r="A162" s="39"/>
      <c r="B162" s="40"/>
      <c r="C162" s="240" t="s">
        <v>163</v>
      </c>
      <c r="D162" s="240" t="s">
        <v>159</v>
      </c>
      <c r="E162" s="241" t="s">
        <v>179</v>
      </c>
      <c r="F162" s="242" t="s">
        <v>180</v>
      </c>
      <c r="G162" s="243" t="s">
        <v>162</v>
      </c>
      <c r="H162" s="244">
        <v>151.732</v>
      </c>
      <c r="I162" s="245"/>
      <c r="J162" s="246">
        <f>ROUND(I162*H162,2)</f>
        <v>0</v>
      </c>
      <c r="K162" s="247"/>
      <c r="L162" s="42"/>
      <c r="M162" s="248" t="s">
        <v>1</v>
      </c>
      <c r="N162" s="249" t="s">
        <v>43</v>
      </c>
      <c r="O162" s="92"/>
      <c r="P162" s="250">
        <f>O162*H162</f>
        <v>0</v>
      </c>
      <c r="Q162" s="250">
        <v>0.028400000000000002</v>
      </c>
      <c r="R162" s="250">
        <f>Q162*H162</f>
        <v>4.3091888000000003</v>
      </c>
      <c r="S162" s="250">
        <v>0</v>
      </c>
      <c r="T162" s="25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52" t="s">
        <v>163</v>
      </c>
      <c r="AT162" s="252" t="s">
        <v>159</v>
      </c>
      <c r="AU162" s="252" t="s">
        <v>88</v>
      </c>
      <c r="AY162" s="16" t="s">
        <v>156</v>
      </c>
      <c r="BE162" s="140">
        <f>IF(N162="základní",J162,0)</f>
        <v>0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16" t="s">
        <v>86</v>
      </c>
      <c r="BK162" s="140">
        <f>ROUND(I162*H162,2)</f>
        <v>0</v>
      </c>
      <c r="BL162" s="16" t="s">
        <v>163</v>
      </c>
      <c r="BM162" s="252" t="s">
        <v>181</v>
      </c>
    </row>
    <row r="163" s="13" customFormat="1">
      <c r="A163" s="13"/>
      <c r="B163" s="253"/>
      <c r="C163" s="254"/>
      <c r="D163" s="255" t="s">
        <v>165</v>
      </c>
      <c r="E163" s="256" t="s">
        <v>1</v>
      </c>
      <c r="F163" s="257" t="s">
        <v>182</v>
      </c>
      <c r="G163" s="254"/>
      <c r="H163" s="258">
        <v>145.232</v>
      </c>
      <c r="I163" s="259"/>
      <c r="J163" s="254"/>
      <c r="K163" s="254"/>
      <c r="L163" s="260"/>
      <c r="M163" s="261"/>
      <c r="N163" s="262"/>
      <c r="O163" s="262"/>
      <c r="P163" s="262"/>
      <c r="Q163" s="262"/>
      <c r="R163" s="262"/>
      <c r="S163" s="262"/>
      <c r="T163" s="26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4" t="s">
        <v>165</v>
      </c>
      <c r="AU163" s="264" t="s">
        <v>88</v>
      </c>
      <c r="AV163" s="13" t="s">
        <v>88</v>
      </c>
      <c r="AW163" s="13" t="s">
        <v>32</v>
      </c>
      <c r="AX163" s="13" t="s">
        <v>78</v>
      </c>
      <c r="AY163" s="264" t="s">
        <v>156</v>
      </c>
    </row>
    <row r="164" s="13" customFormat="1">
      <c r="A164" s="13"/>
      <c r="B164" s="253"/>
      <c r="C164" s="254"/>
      <c r="D164" s="255" t="s">
        <v>165</v>
      </c>
      <c r="E164" s="256" t="s">
        <v>1</v>
      </c>
      <c r="F164" s="257" t="s">
        <v>183</v>
      </c>
      <c r="G164" s="254"/>
      <c r="H164" s="258">
        <v>6.5</v>
      </c>
      <c r="I164" s="259"/>
      <c r="J164" s="254"/>
      <c r="K164" s="254"/>
      <c r="L164" s="260"/>
      <c r="M164" s="261"/>
      <c r="N164" s="262"/>
      <c r="O164" s="262"/>
      <c r="P164" s="262"/>
      <c r="Q164" s="262"/>
      <c r="R164" s="262"/>
      <c r="S164" s="262"/>
      <c r="T164" s="26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4" t="s">
        <v>165</v>
      </c>
      <c r="AU164" s="264" t="s">
        <v>88</v>
      </c>
      <c r="AV164" s="13" t="s">
        <v>88</v>
      </c>
      <c r="AW164" s="13" t="s">
        <v>32</v>
      </c>
      <c r="AX164" s="13" t="s">
        <v>78</v>
      </c>
      <c r="AY164" s="264" t="s">
        <v>156</v>
      </c>
    </row>
    <row r="165" s="14" customFormat="1">
      <c r="A165" s="14"/>
      <c r="B165" s="268"/>
      <c r="C165" s="269"/>
      <c r="D165" s="255" t="s">
        <v>165</v>
      </c>
      <c r="E165" s="270" t="s">
        <v>1</v>
      </c>
      <c r="F165" s="271" t="s">
        <v>184</v>
      </c>
      <c r="G165" s="269"/>
      <c r="H165" s="272">
        <v>151.732</v>
      </c>
      <c r="I165" s="273"/>
      <c r="J165" s="269"/>
      <c r="K165" s="269"/>
      <c r="L165" s="274"/>
      <c r="M165" s="275"/>
      <c r="N165" s="276"/>
      <c r="O165" s="276"/>
      <c r="P165" s="276"/>
      <c r="Q165" s="276"/>
      <c r="R165" s="276"/>
      <c r="S165" s="276"/>
      <c r="T165" s="27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8" t="s">
        <v>165</v>
      </c>
      <c r="AU165" s="278" t="s">
        <v>88</v>
      </c>
      <c r="AV165" s="14" t="s">
        <v>163</v>
      </c>
      <c r="AW165" s="14" t="s">
        <v>32</v>
      </c>
      <c r="AX165" s="14" t="s">
        <v>86</v>
      </c>
      <c r="AY165" s="278" t="s">
        <v>156</v>
      </c>
    </row>
    <row r="166" s="2" customFormat="1" ht="24.15" customHeight="1">
      <c r="A166" s="39"/>
      <c r="B166" s="40"/>
      <c r="C166" s="240" t="s">
        <v>185</v>
      </c>
      <c r="D166" s="240" t="s">
        <v>159</v>
      </c>
      <c r="E166" s="241" t="s">
        <v>186</v>
      </c>
      <c r="F166" s="242" t="s">
        <v>187</v>
      </c>
      <c r="G166" s="243" t="s">
        <v>188</v>
      </c>
      <c r="H166" s="244">
        <v>0.017000000000000001</v>
      </c>
      <c r="I166" s="245"/>
      <c r="J166" s="246">
        <f>ROUND(I166*H166,2)</f>
        <v>0</v>
      </c>
      <c r="K166" s="247"/>
      <c r="L166" s="42"/>
      <c r="M166" s="248" t="s">
        <v>1</v>
      </c>
      <c r="N166" s="249" t="s">
        <v>43</v>
      </c>
      <c r="O166" s="92"/>
      <c r="P166" s="250">
        <f>O166*H166</f>
        <v>0</v>
      </c>
      <c r="Q166" s="250">
        <v>2.2563399999999998</v>
      </c>
      <c r="R166" s="250">
        <f>Q166*H166</f>
        <v>0.038357780000000001</v>
      </c>
      <c r="S166" s="250">
        <v>0</v>
      </c>
      <c r="T166" s="25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2" t="s">
        <v>163</v>
      </c>
      <c r="AT166" s="252" t="s">
        <v>159</v>
      </c>
      <c r="AU166" s="252" t="s">
        <v>88</v>
      </c>
      <c r="AY166" s="16" t="s">
        <v>156</v>
      </c>
      <c r="BE166" s="140">
        <f>IF(N166="základní",J166,0)</f>
        <v>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6" t="s">
        <v>86</v>
      </c>
      <c r="BK166" s="140">
        <f>ROUND(I166*H166,2)</f>
        <v>0</v>
      </c>
      <c r="BL166" s="16" t="s">
        <v>163</v>
      </c>
      <c r="BM166" s="252" t="s">
        <v>189</v>
      </c>
    </row>
    <row r="167" s="2" customFormat="1">
      <c r="A167" s="39"/>
      <c r="B167" s="40"/>
      <c r="C167" s="41"/>
      <c r="D167" s="255" t="s">
        <v>172</v>
      </c>
      <c r="E167" s="41"/>
      <c r="F167" s="265" t="s">
        <v>190</v>
      </c>
      <c r="G167" s="41"/>
      <c r="H167" s="41"/>
      <c r="I167" s="209"/>
      <c r="J167" s="41"/>
      <c r="K167" s="41"/>
      <c r="L167" s="42"/>
      <c r="M167" s="266"/>
      <c r="N167" s="267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6" t="s">
        <v>172</v>
      </c>
      <c r="AU167" s="16" t="s">
        <v>88</v>
      </c>
    </row>
    <row r="168" s="13" customFormat="1">
      <c r="A168" s="13"/>
      <c r="B168" s="253"/>
      <c r="C168" s="254"/>
      <c r="D168" s="255" t="s">
        <v>165</v>
      </c>
      <c r="E168" s="256" t="s">
        <v>1</v>
      </c>
      <c r="F168" s="257" t="s">
        <v>191</v>
      </c>
      <c r="G168" s="254"/>
      <c r="H168" s="258">
        <v>0.017000000000000001</v>
      </c>
      <c r="I168" s="259"/>
      <c r="J168" s="254"/>
      <c r="K168" s="254"/>
      <c r="L168" s="260"/>
      <c r="M168" s="261"/>
      <c r="N168" s="262"/>
      <c r="O168" s="262"/>
      <c r="P168" s="262"/>
      <c r="Q168" s="262"/>
      <c r="R168" s="262"/>
      <c r="S168" s="262"/>
      <c r="T168" s="26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4" t="s">
        <v>165</v>
      </c>
      <c r="AU168" s="264" t="s">
        <v>88</v>
      </c>
      <c r="AV168" s="13" t="s">
        <v>88</v>
      </c>
      <c r="AW168" s="13" t="s">
        <v>32</v>
      </c>
      <c r="AX168" s="13" t="s">
        <v>86</v>
      </c>
      <c r="AY168" s="264" t="s">
        <v>156</v>
      </c>
    </row>
    <row r="169" s="2" customFormat="1" ht="14.4" customHeight="1">
      <c r="A169" s="39"/>
      <c r="B169" s="40"/>
      <c r="C169" s="240" t="s">
        <v>167</v>
      </c>
      <c r="D169" s="240" t="s">
        <v>159</v>
      </c>
      <c r="E169" s="241" t="s">
        <v>192</v>
      </c>
      <c r="F169" s="242" t="s">
        <v>193</v>
      </c>
      <c r="G169" s="243" t="s">
        <v>194</v>
      </c>
      <c r="H169" s="244">
        <v>5</v>
      </c>
      <c r="I169" s="245"/>
      <c r="J169" s="246">
        <f>ROUND(I169*H169,2)</f>
        <v>0</v>
      </c>
      <c r="K169" s="247"/>
      <c r="L169" s="42"/>
      <c r="M169" s="248" t="s">
        <v>1</v>
      </c>
      <c r="N169" s="249" t="s">
        <v>43</v>
      </c>
      <c r="O169" s="92"/>
      <c r="P169" s="250">
        <f>O169*H169</f>
        <v>0</v>
      </c>
      <c r="Q169" s="250">
        <v>0.04684</v>
      </c>
      <c r="R169" s="250">
        <f>Q169*H169</f>
        <v>0.23419999999999999</v>
      </c>
      <c r="S169" s="250">
        <v>0</v>
      </c>
      <c r="T169" s="25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52" t="s">
        <v>163</v>
      </c>
      <c r="AT169" s="252" t="s">
        <v>159</v>
      </c>
      <c r="AU169" s="252" t="s">
        <v>88</v>
      </c>
      <c r="AY169" s="16" t="s">
        <v>156</v>
      </c>
      <c r="BE169" s="140">
        <f>IF(N169="základní",J169,0)</f>
        <v>0</v>
      </c>
      <c r="BF169" s="140">
        <f>IF(N169="snížená",J169,0)</f>
        <v>0</v>
      </c>
      <c r="BG169" s="140">
        <f>IF(N169="zákl. přenesená",J169,0)</f>
        <v>0</v>
      </c>
      <c r="BH169" s="140">
        <f>IF(N169="sníž. přenesená",J169,0)</f>
        <v>0</v>
      </c>
      <c r="BI169" s="140">
        <f>IF(N169="nulová",J169,0)</f>
        <v>0</v>
      </c>
      <c r="BJ169" s="16" t="s">
        <v>86</v>
      </c>
      <c r="BK169" s="140">
        <f>ROUND(I169*H169,2)</f>
        <v>0</v>
      </c>
      <c r="BL169" s="16" t="s">
        <v>163</v>
      </c>
      <c r="BM169" s="252" t="s">
        <v>195</v>
      </c>
    </row>
    <row r="170" s="2" customFormat="1" ht="24.15" customHeight="1">
      <c r="A170" s="39"/>
      <c r="B170" s="40"/>
      <c r="C170" s="279" t="s">
        <v>196</v>
      </c>
      <c r="D170" s="279" t="s">
        <v>197</v>
      </c>
      <c r="E170" s="280" t="s">
        <v>198</v>
      </c>
      <c r="F170" s="281" t="s">
        <v>199</v>
      </c>
      <c r="G170" s="282" t="s">
        <v>194</v>
      </c>
      <c r="H170" s="283">
        <v>2</v>
      </c>
      <c r="I170" s="284"/>
      <c r="J170" s="285">
        <f>ROUND(I170*H170,2)</f>
        <v>0</v>
      </c>
      <c r="K170" s="286"/>
      <c r="L170" s="287"/>
      <c r="M170" s="288" t="s">
        <v>1</v>
      </c>
      <c r="N170" s="289" t="s">
        <v>43</v>
      </c>
      <c r="O170" s="92"/>
      <c r="P170" s="250">
        <f>O170*H170</f>
        <v>0</v>
      </c>
      <c r="Q170" s="250">
        <v>0.014579999999999999</v>
      </c>
      <c r="R170" s="250">
        <f>Q170*H170</f>
        <v>0.029159999999999998</v>
      </c>
      <c r="S170" s="250">
        <v>0</v>
      </c>
      <c r="T170" s="25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2" t="s">
        <v>200</v>
      </c>
      <c r="AT170" s="252" t="s">
        <v>197</v>
      </c>
      <c r="AU170" s="252" t="s">
        <v>88</v>
      </c>
      <c r="AY170" s="16" t="s">
        <v>156</v>
      </c>
      <c r="BE170" s="140">
        <f>IF(N170="základní",J170,0)</f>
        <v>0</v>
      </c>
      <c r="BF170" s="140">
        <f>IF(N170="snížená",J170,0)</f>
        <v>0</v>
      </c>
      <c r="BG170" s="140">
        <f>IF(N170="zákl. přenesená",J170,0)</f>
        <v>0</v>
      </c>
      <c r="BH170" s="140">
        <f>IF(N170="sníž. přenesená",J170,0)</f>
        <v>0</v>
      </c>
      <c r="BI170" s="140">
        <f>IF(N170="nulová",J170,0)</f>
        <v>0</v>
      </c>
      <c r="BJ170" s="16" t="s">
        <v>86</v>
      </c>
      <c r="BK170" s="140">
        <f>ROUND(I170*H170,2)</f>
        <v>0</v>
      </c>
      <c r="BL170" s="16" t="s">
        <v>163</v>
      </c>
      <c r="BM170" s="252" t="s">
        <v>201</v>
      </c>
    </row>
    <row r="171" s="2" customFormat="1" ht="24.15" customHeight="1">
      <c r="A171" s="39"/>
      <c r="B171" s="40"/>
      <c r="C171" s="279" t="s">
        <v>200</v>
      </c>
      <c r="D171" s="279" t="s">
        <v>197</v>
      </c>
      <c r="E171" s="280" t="s">
        <v>202</v>
      </c>
      <c r="F171" s="281" t="s">
        <v>203</v>
      </c>
      <c r="G171" s="282" t="s">
        <v>194</v>
      </c>
      <c r="H171" s="283">
        <v>3</v>
      </c>
      <c r="I171" s="284"/>
      <c r="J171" s="285">
        <f>ROUND(I171*H171,2)</f>
        <v>0</v>
      </c>
      <c r="K171" s="286"/>
      <c r="L171" s="287"/>
      <c r="M171" s="288" t="s">
        <v>1</v>
      </c>
      <c r="N171" s="289" t="s">
        <v>43</v>
      </c>
      <c r="O171" s="92"/>
      <c r="P171" s="250">
        <f>O171*H171</f>
        <v>0</v>
      </c>
      <c r="Q171" s="250">
        <v>0.01521</v>
      </c>
      <c r="R171" s="250">
        <f>Q171*H171</f>
        <v>0.045629999999999997</v>
      </c>
      <c r="S171" s="250">
        <v>0</v>
      </c>
      <c r="T171" s="25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2" t="s">
        <v>200</v>
      </c>
      <c r="AT171" s="252" t="s">
        <v>197</v>
      </c>
      <c r="AU171" s="252" t="s">
        <v>88</v>
      </c>
      <c r="AY171" s="16" t="s">
        <v>156</v>
      </c>
      <c r="BE171" s="140">
        <f>IF(N171="základní",J171,0)</f>
        <v>0</v>
      </c>
      <c r="BF171" s="140">
        <f>IF(N171="snížená",J171,0)</f>
        <v>0</v>
      </c>
      <c r="BG171" s="140">
        <f>IF(N171="zákl. přenesená",J171,0)</f>
        <v>0</v>
      </c>
      <c r="BH171" s="140">
        <f>IF(N171="sníž. přenesená",J171,0)</f>
        <v>0</v>
      </c>
      <c r="BI171" s="140">
        <f>IF(N171="nulová",J171,0)</f>
        <v>0</v>
      </c>
      <c r="BJ171" s="16" t="s">
        <v>86</v>
      </c>
      <c r="BK171" s="140">
        <f>ROUND(I171*H171,2)</f>
        <v>0</v>
      </c>
      <c r="BL171" s="16" t="s">
        <v>163</v>
      </c>
      <c r="BM171" s="252" t="s">
        <v>204</v>
      </c>
    </row>
    <row r="172" s="12" customFormat="1" ht="22.8" customHeight="1">
      <c r="A172" s="12"/>
      <c r="B172" s="224"/>
      <c r="C172" s="225"/>
      <c r="D172" s="226" t="s">
        <v>77</v>
      </c>
      <c r="E172" s="238" t="s">
        <v>205</v>
      </c>
      <c r="F172" s="238" t="s">
        <v>206</v>
      </c>
      <c r="G172" s="225"/>
      <c r="H172" s="225"/>
      <c r="I172" s="228"/>
      <c r="J172" s="239">
        <f>BK172</f>
        <v>0</v>
      </c>
      <c r="K172" s="225"/>
      <c r="L172" s="230"/>
      <c r="M172" s="231"/>
      <c r="N172" s="232"/>
      <c r="O172" s="232"/>
      <c r="P172" s="233">
        <f>SUM(P173:P181)</f>
        <v>0</v>
      </c>
      <c r="Q172" s="232"/>
      <c r="R172" s="233">
        <f>SUM(R173:R181)</f>
        <v>0.0083979999999999992</v>
      </c>
      <c r="S172" s="232"/>
      <c r="T172" s="234">
        <f>SUM(T173:T181)</f>
        <v>0.97231400000000001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35" t="s">
        <v>86</v>
      </c>
      <c r="AT172" s="236" t="s">
        <v>77</v>
      </c>
      <c r="AU172" s="236" t="s">
        <v>86</v>
      </c>
      <c r="AY172" s="235" t="s">
        <v>156</v>
      </c>
      <c r="BK172" s="237">
        <f>SUM(BK173:BK181)</f>
        <v>0</v>
      </c>
    </row>
    <row r="173" s="2" customFormat="1" ht="24.15" customHeight="1">
      <c r="A173" s="39"/>
      <c r="B173" s="40"/>
      <c r="C173" s="240" t="s">
        <v>205</v>
      </c>
      <c r="D173" s="240" t="s">
        <v>159</v>
      </c>
      <c r="E173" s="241" t="s">
        <v>207</v>
      </c>
      <c r="F173" s="242" t="s">
        <v>208</v>
      </c>
      <c r="G173" s="243" t="s">
        <v>162</v>
      </c>
      <c r="H173" s="244">
        <v>49.399999999999999</v>
      </c>
      <c r="I173" s="245"/>
      <c r="J173" s="246">
        <f>ROUND(I173*H173,2)</f>
        <v>0</v>
      </c>
      <c r="K173" s="247"/>
      <c r="L173" s="42"/>
      <c r="M173" s="248" t="s">
        <v>1</v>
      </c>
      <c r="N173" s="249" t="s">
        <v>43</v>
      </c>
      <c r="O173" s="92"/>
      <c r="P173" s="250">
        <f>O173*H173</f>
        <v>0</v>
      </c>
      <c r="Q173" s="250">
        <v>0.00012999999999999999</v>
      </c>
      <c r="R173" s="250">
        <f>Q173*H173</f>
        <v>0.0064219999999999989</v>
      </c>
      <c r="S173" s="250">
        <v>0</v>
      </c>
      <c r="T173" s="25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52" t="s">
        <v>163</v>
      </c>
      <c r="AT173" s="252" t="s">
        <v>159</v>
      </c>
      <c r="AU173" s="252" t="s">
        <v>88</v>
      </c>
      <c r="AY173" s="16" t="s">
        <v>156</v>
      </c>
      <c r="BE173" s="140">
        <f>IF(N173="základní",J173,0)</f>
        <v>0</v>
      </c>
      <c r="BF173" s="140">
        <f>IF(N173="snížená",J173,0)</f>
        <v>0</v>
      </c>
      <c r="BG173" s="140">
        <f>IF(N173="zákl. přenesená",J173,0)</f>
        <v>0</v>
      </c>
      <c r="BH173" s="140">
        <f>IF(N173="sníž. přenesená",J173,0)</f>
        <v>0</v>
      </c>
      <c r="BI173" s="140">
        <f>IF(N173="nulová",J173,0)</f>
        <v>0</v>
      </c>
      <c r="BJ173" s="16" t="s">
        <v>86</v>
      </c>
      <c r="BK173" s="140">
        <f>ROUND(I173*H173,2)</f>
        <v>0</v>
      </c>
      <c r="BL173" s="16" t="s">
        <v>163</v>
      </c>
      <c r="BM173" s="252" t="s">
        <v>209</v>
      </c>
    </row>
    <row r="174" s="2" customFormat="1" ht="24.15" customHeight="1">
      <c r="A174" s="39"/>
      <c r="B174" s="40"/>
      <c r="C174" s="240" t="s">
        <v>210</v>
      </c>
      <c r="D174" s="240" t="s">
        <v>159</v>
      </c>
      <c r="E174" s="241" t="s">
        <v>211</v>
      </c>
      <c r="F174" s="242" t="s">
        <v>212</v>
      </c>
      <c r="G174" s="243" t="s">
        <v>162</v>
      </c>
      <c r="H174" s="244">
        <v>49.399999999999999</v>
      </c>
      <c r="I174" s="245"/>
      <c r="J174" s="246">
        <f>ROUND(I174*H174,2)</f>
        <v>0</v>
      </c>
      <c r="K174" s="247"/>
      <c r="L174" s="42"/>
      <c r="M174" s="248" t="s">
        <v>1</v>
      </c>
      <c r="N174" s="249" t="s">
        <v>43</v>
      </c>
      <c r="O174" s="92"/>
      <c r="P174" s="250">
        <f>O174*H174</f>
        <v>0</v>
      </c>
      <c r="Q174" s="250">
        <v>4.0000000000000003E-05</v>
      </c>
      <c r="R174" s="250">
        <f>Q174*H174</f>
        <v>0.0019759999999999999</v>
      </c>
      <c r="S174" s="250">
        <v>0</v>
      </c>
      <c r="T174" s="25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52" t="s">
        <v>163</v>
      </c>
      <c r="AT174" s="252" t="s">
        <v>159</v>
      </c>
      <c r="AU174" s="252" t="s">
        <v>88</v>
      </c>
      <c r="AY174" s="16" t="s">
        <v>156</v>
      </c>
      <c r="BE174" s="140">
        <f>IF(N174="základní",J174,0)</f>
        <v>0</v>
      </c>
      <c r="BF174" s="140">
        <f>IF(N174="snížená",J174,0)</f>
        <v>0</v>
      </c>
      <c r="BG174" s="140">
        <f>IF(N174="zákl. přenesená",J174,0)</f>
        <v>0</v>
      </c>
      <c r="BH174" s="140">
        <f>IF(N174="sníž. přenesená",J174,0)</f>
        <v>0</v>
      </c>
      <c r="BI174" s="140">
        <f>IF(N174="nulová",J174,0)</f>
        <v>0</v>
      </c>
      <c r="BJ174" s="16" t="s">
        <v>86</v>
      </c>
      <c r="BK174" s="140">
        <f>ROUND(I174*H174,2)</f>
        <v>0</v>
      </c>
      <c r="BL174" s="16" t="s">
        <v>163</v>
      </c>
      <c r="BM174" s="252" t="s">
        <v>213</v>
      </c>
    </row>
    <row r="175" s="2" customFormat="1" ht="14.4" customHeight="1">
      <c r="A175" s="39"/>
      <c r="B175" s="40"/>
      <c r="C175" s="240" t="s">
        <v>214</v>
      </c>
      <c r="D175" s="240" t="s">
        <v>159</v>
      </c>
      <c r="E175" s="241" t="s">
        <v>215</v>
      </c>
      <c r="F175" s="242" t="s">
        <v>216</v>
      </c>
      <c r="G175" s="243" t="s">
        <v>162</v>
      </c>
      <c r="H175" s="244">
        <v>1.262</v>
      </c>
      <c r="I175" s="245"/>
      <c r="J175" s="246">
        <f>ROUND(I175*H175,2)</f>
        <v>0</v>
      </c>
      <c r="K175" s="247"/>
      <c r="L175" s="42"/>
      <c r="M175" s="248" t="s">
        <v>1</v>
      </c>
      <c r="N175" s="249" t="s">
        <v>43</v>
      </c>
      <c r="O175" s="92"/>
      <c r="P175" s="250">
        <f>O175*H175</f>
        <v>0</v>
      </c>
      <c r="Q175" s="250">
        <v>0</v>
      </c>
      <c r="R175" s="250">
        <f>Q175*H175</f>
        <v>0</v>
      </c>
      <c r="S175" s="250">
        <v>0.26100000000000001</v>
      </c>
      <c r="T175" s="251">
        <f>S175*H175</f>
        <v>0.32938200000000001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52" t="s">
        <v>163</v>
      </c>
      <c r="AT175" s="252" t="s">
        <v>159</v>
      </c>
      <c r="AU175" s="252" t="s">
        <v>88</v>
      </c>
      <c r="AY175" s="16" t="s">
        <v>156</v>
      </c>
      <c r="BE175" s="140">
        <f>IF(N175="základní",J175,0)</f>
        <v>0</v>
      </c>
      <c r="BF175" s="140">
        <f>IF(N175="snížená",J175,0)</f>
        <v>0</v>
      </c>
      <c r="BG175" s="140">
        <f>IF(N175="zákl. přenesená",J175,0)</f>
        <v>0</v>
      </c>
      <c r="BH175" s="140">
        <f>IF(N175="sníž. přenesená",J175,0)</f>
        <v>0</v>
      </c>
      <c r="BI175" s="140">
        <f>IF(N175="nulová",J175,0)</f>
        <v>0</v>
      </c>
      <c r="BJ175" s="16" t="s">
        <v>86</v>
      </c>
      <c r="BK175" s="140">
        <f>ROUND(I175*H175,2)</f>
        <v>0</v>
      </c>
      <c r="BL175" s="16" t="s">
        <v>163</v>
      </c>
      <c r="BM175" s="252" t="s">
        <v>217</v>
      </c>
    </row>
    <row r="176" s="13" customFormat="1">
      <c r="A176" s="13"/>
      <c r="B176" s="253"/>
      <c r="C176" s="254"/>
      <c r="D176" s="255" t="s">
        <v>165</v>
      </c>
      <c r="E176" s="256" t="s">
        <v>1</v>
      </c>
      <c r="F176" s="257" t="s">
        <v>218</v>
      </c>
      <c r="G176" s="254"/>
      <c r="H176" s="258">
        <v>1.262</v>
      </c>
      <c r="I176" s="259"/>
      <c r="J176" s="254"/>
      <c r="K176" s="254"/>
      <c r="L176" s="260"/>
      <c r="M176" s="261"/>
      <c r="N176" s="262"/>
      <c r="O176" s="262"/>
      <c r="P176" s="262"/>
      <c r="Q176" s="262"/>
      <c r="R176" s="262"/>
      <c r="S176" s="262"/>
      <c r="T176" s="26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4" t="s">
        <v>165</v>
      </c>
      <c r="AU176" s="264" t="s">
        <v>88</v>
      </c>
      <c r="AV176" s="13" t="s">
        <v>88</v>
      </c>
      <c r="AW176" s="13" t="s">
        <v>32</v>
      </c>
      <c r="AX176" s="13" t="s">
        <v>86</v>
      </c>
      <c r="AY176" s="264" t="s">
        <v>156</v>
      </c>
    </row>
    <row r="177" s="2" customFormat="1" ht="14.4" customHeight="1">
      <c r="A177" s="39"/>
      <c r="B177" s="40"/>
      <c r="C177" s="240" t="s">
        <v>219</v>
      </c>
      <c r="D177" s="240" t="s">
        <v>159</v>
      </c>
      <c r="E177" s="241" t="s">
        <v>220</v>
      </c>
      <c r="F177" s="242" t="s">
        <v>221</v>
      </c>
      <c r="G177" s="243" t="s">
        <v>162</v>
      </c>
      <c r="H177" s="244">
        <v>8.282</v>
      </c>
      <c r="I177" s="245"/>
      <c r="J177" s="246">
        <f>ROUND(I177*H177,2)</f>
        <v>0</v>
      </c>
      <c r="K177" s="247"/>
      <c r="L177" s="42"/>
      <c r="M177" s="248" t="s">
        <v>1</v>
      </c>
      <c r="N177" s="249" t="s">
        <v>43</v>
      </c>
      <c r="O177" s="92"/>
      <c r="P177" s="250">
        <f>O177*H177</f>
        <v>0</v>
      </c>
      <c r="Q177" s="250">
        <v>0</v>
      </c>
      <c r="R177" s="250">
        <f>Q177*H177</f>
        <v>0</v>
      </c>
      <c r="S177" s="250">
        <v>0.075999999999999998</v>
      </c>
      <c r="T177" s="251">
        <f>S177*H177</f>
        <v>0.62943199999999999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52" t="s">
        <v>163</v>
      </c>
      <c r="AT177" s="252" t="s">
        <v>159</v>
      </c>
      <c r="AU177" s="252" t="s">
        <v>88</v>
      </c>
      <c r="AY177" s="16" t="s">
        <v>156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6" t="s">
        <v>86</v>
      </c>
      <c r="BK177" s="140">
        <f>ROUND(I177*H177,2)</f>
        <v>0</v>
      </c>
      <c r="BL177" s="16" t="s">
        <v>163</v>
      </c>
      <c r="BM177" s="252" t="s">
        <v>222</v>
      </c>
    </row>
    <row r="178" s="13" customFormat="1">
      <c r="A178" s="13"/>
      <c r="B178" s="253"/>
      <c r="C178" s="254"/>
      <c r="D178" s="255" t="s">
        <v>165</v>
      </c>
      <c r="E178" s="256" t="s">
        <v>1</v>
      </c>
      <c r="F178" s="257" t="s">
        <v>223</v>
      </c>
      <c r="G178" s="254"/>
      <c r="H178" s="258">
        <v>8.282</v>
      </c>
      <c r="I178" s="259"/>
      <c r="J178" s="254"/>
      <c r="K178" s="254"/>
      <c r="L178" s="260"/>
      <c r="M178" s="261"/>
      <c r="N178" s="262"/>
      <c r="O178" s="262"/>
      <c r="P178" s="262"/>
      <c r="Q178" s="262"/>
      <c r="R178" s="262"/>
      <c r="S178" s="262"/>
      <c r="T178" s="26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4" t="s">
        <v>165</v>
      </c>
      <c r="AU178" s="264" t="s">
        <v>88</v>
      </c>
      <c r="AV178" s="13" t="s">
        <v>88</v>
      </c>
      <c r="AW178" s="13" t="s">
        <v>32</v>
      </c>
      <c r="AX178" s="13" t="s">
        <v>86</v>
      </c>
      <c r="AY178" s="264" t="s">
        <v>156</v>
      </c>
    </row>
    <row r="179" s="2" customFormat="1" ht="24.15" customHeight="1">
      <c r="A179" s="39"/>
      <c r="B179" s="40"/>
      <c r="C179" s="240" t="s">
        <v>224</v>
      </c>
      <c r="D179" s="240" t="s">
        <v>159</v>
      </c>
      <c r="E179" s="241" t="s">
        <v>225</v>
      </c>
      <c r="F179" s="242" t="s">
        <v>226</v>
      </c>
      <c r="G179" s="243" t="s">
        <v>227</v>
      </c>
      <c r="H179" s="244">
        <v>1.5</v>
      </c>
      <c r="I179" s="245"/>
      <c r="J179" s="246">
        <f>ROUND(I179*H179,2)</f>
        <v>0</v>
      </c>
      <c r="K179" s="247"/>
      <c r="L179" s="42"/>
      <c r="M179" s="248" t="s">
        <v>1</v>
      </c>
      <c r="N179" s="249" t="s">
        <v>43</v>
      </c>
      <c r="O179" s="92"/>
      <c r="P179" s="250">
        <f>O179*H179</f>
        <v>0</v>
      </c>
      <c r="Q179" s="250">
        <v>0</v>
      </c>
      <c r="R179" s="250">
        <f>Q179*H179</f>
        <v>0</v>
      </c>
      <c r="S179" s="250">
        <v>0.0089999999999999993</v>
      </c>
      <c r="T179" s="251">
        <f>S179*H179</f>
        <v>0.013499999999999998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52" t="s">
        <v>163</v>
      </c>
      <c r="AT179" s="252" t="s">
        <v>159</v>
      </c>
      <c r="AU179" s="252" t="s">
        <v>88</v>
      </c>
      <c r="AY179" s="16" t="s">
        <v>156</v>
      </c>
      <c r="BE179" s="140">
        <f>IF(N179="základní",J179,0)</f>
        <v>0</v>
      </c>
      <c r="BF179" s="140">
        <f>IF(N179="snížená",J179,0)</f>
        <v>0</v>
      </c>
      <c r="BG179" s="140">
        <f>IF(N179="zákl. přenesená",J179,0)</f>
        <v>0</v>
      </c>
      <c r="BH179" s="140">
        <f>IF(N179="sníž. přenesená",J179,0)</f>
        <v>0</v>
      </c>
      <c r="BI179" s="140">
        <f>IF(N179="nulová",J179,0)</f>
        <v>0</v>
      </c>
      <c r="BJ179" s="16" t="s">
        <v>86</v>
      </c>
      <c r="BK179" s="140">
        <f>ROUND(I179*H179,2)</f>
        <v>0</v>
      </c>
      <c r="BL179" s="16" t="s">
        <v>163</v>
      </c>
      <c r="BM179" s="252" t="s">
        <v>228</v>
      </c>
    </row>
    <row r="180" s="2" customFormat="1">
      <c r="A180" s="39"/>
      <c r="B180" s="40"/>
      <c r="C180" s="41"/>
      <c r="D180" s="255" t="s">
        <v>172</v>
      </c>
      <c r="E180" s="41"/>
      <c r="F180" s="265" t="s">
        <v>229</v>
      </c>
      <c r="G180" s="41"/>
      <c r="H180" s="41"/>
      <c r="I180" s="209"/>
      <c r="J180" s="41"/>
      <c r="K180" s="41"/>
      <c r="L180" s="42"/>
      <c r="M180" s="266"/>
      <c r="N180" s="267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6" t="s">
        <v>172</v>
      </c>
      <c r="AU180" s="16" t="s">
        <v>88</v>
      </c>
    </row>
    <row r="181" s="13" customFormat="1">
      <c r="A181" s="13"/>
      <c r="B181" s="253"/>
      <c r="C181" s="254"/>
      <c r="D181" s="255" t="s">
        <v>165</v>
      </c>
      <c r="E181" s="256" t="s">
        <v>1</v>
      </c>
      <c r="F181" s="257" t="s">
        <v>230</v>
      </c>
      <c r="G181" s="254"/>
      <c r="H181" s="258">
        <v>1.5</v>
      </c>
      <c r="I181" s="259"/>
      <c r="J181" s="254"/>
      <c r="K181" s="254"/>
      <c r="L181" s="260"/>
      <c r="M181" s="261"/>
      <c r="N181" s="262"/>
      <c r="O181" s="262"/>
      <c r="P181" s="262"/>
      <c r="Q181" s="262"/>
      <c r="R181" s="262"/>
      <c r="S181" s="262"/>
      <c r="T181" s="26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4" t="s">
        <v>165</v>
      </c>
      <c r="AU181" s="264" t="s">
        <v>88</v>
      </c>
      <c r="AV181" s="13" t="s">
        <v>88</v>
      </c>
      <c r="AW181" s="13" t="s">
        <v>32</v>
      </c>
      <c r="AX181" s="13" t="s">
        <v>86</v>
      </c>
      <c r="AY181" s="264" t="s">
        <v>156</v>
      </c>
    </row>
    <row r="182" s="12" customFormat="1" ht="22.8" customHeight="1">
      <c r="A182" s="12"/>
      <c r="B182" s="224"/>
      <c r="C182" s="225"/>
      <c r="D182" s="226" t="s">
        <v>77</v>
      </c>
      <c r="E182" s="238" t="s">
        <v>231</v>
      </c>
      <c r="F182" s="238" t="s">
        <v>232</v>
      </c>
      <c r="G182" s="225"/>
      <c r="H182" s="225"/>
      <c r="I182" s="228"/>
      <c r="J182" s="239">
        <f>BK182</f>
        <v>0</v>
      </c>
      <c r="K182" s="225"/>
      <c r="L182" s="230"/>
      <c r="M182" s="231"/>
      <c r="N182" s="232"/>
      <c r="O182" s="232"/>
      <c r="P182" s="233">
        <f>SUM(P183:P192)</f>
        <v>0</v>
      </c>
      <c r="Q182" s="232"/>
      <c r="R182" s="233">
        <f>SUM(R183:R192)</f>
        <v>0</v>
      </c>
      <c r="S182" s="232"/>
      <c r="T182" s="234">
        <f>SUM(T183:T192)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35" t="s">
        <v>86</v>
      </c>
      <c r="AT182" s="236" t="s">
        <v>77</v>
      </c>
      <c r="AU182" s="236" t="s">
        <v>86</v>
      </c>
      <c r="AY182" s="235" t="s">
        <v>156</v>
      </c>
      <c r="BK182" s="237">
        <f>SUM(BK183:BK192)</f>
        <v>0</v>
      </c>
    </row>
    <row r="183" s="2" customFormat="1" ht="14.4" customHeight="1">
      <c r="A183" s="39"/>
      <c r="B183" s="40"/>
      <c r="C183" s="240" t="s">
        <v>233</v>
      </c>
      <c r="D183" s="240" t="s">
        <v>159</v>
      </c>
      <c r="E183" s="241" t="s">
        <v>234</v>
      </c>
      <c r="F183" s="242" t="s">
        <v>235</v>
      </c>
      <c r="G183" s="243" t="s">
        <v>236</v>
      </c>
      <c r="H183" s="244">
        <v>2.1909999999999998</v>
      </c>
      <c r="I183" s="245"/>
      <c r="J183" s="246">
        <f>ROUND(I183*H183,2)</f>
        <v>0</v>
      </c>
      <c r="K183" s="247"/>
      <c r="L183" s="42"/>
      <c r="M183" s="248" t="s">
        <v>1</v>
      </c>
      <c r="N183" s="249" t="s">
        <v>43</v>
      </c>
      <c r="O183" s="92"/>
      <c r="P183" s="250">
        <f>O183*H183</f>
        <v>0</v>
      </c>
      <c r="Q183" s="250">
        <v>0</v>
      </c>
      <c r="R183" s="250">
        <f>Q183*H183</f>
        <v>0</v>
      </c>
      <c r="S183" s="250">
        <v>0</v>
      </c>
      <c r="T183" s="25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52" t="s">
        <v>163</v>
      </c>
      <c r="AT183" s="252" t="s">
        <v>159</v>
      </c>
      <c r="AU183" s="252" t="s">
        <v>88</v>
      </c>
      <c r="AY183" s="16" t="s">
        <v>156</v>
      </c>
      <c r="BE183" s="140">
        <f>IF(N183="základní",J183,0)</f>
        <v>0</v>
      </c>
      <c r="BF183" s="140">
        <f>IF(N183="snížená",J183,0)</f>
        <v>0</v>
      </c>
      <c r="BG183" s="140">
        <f>IF(N183="zákl. přenesená",J183,0)</f>
        <v>0</v>
      </c>
      <c r="BH183" s="140">
        <f>IF(N183="sníž. přenesená",J183,0)</f>
        <v>0</v>
      </c>
      <c r="BI183" s="140">
        <f>IF(N183="nulová",J183,0)</f>
        <v>0</v>
      </c>
      <c r="BJ183" s="16" t="s">
        <v>86</v>
      </c>
      <c r="BK183" s="140">
        <f>ROUND(I183*H183,2)</f>
        <v>0</v>
      </c>
      <c r="BL183" s="16" t="s">
        <v>163</v>
      </c>
      <c r="BM183" s="252" t="s">
        <v>237</v>
      </c>
    </row>
    <row r="184" s="2" customFormat="1" ht="24.15" customHeight="1">
      <c r="A184" s="39"/>
      <c r="B184" s="40"/>
      <c r="C184" s="240" t="s">
        <v>8</v>
      </c>
      <c r="D184" s="240" t="s">
        <v>159</v>
      </c>
      <c r="E184" s="241" t="s">
        <v>238</v>
      </c>
      <c r="F184" s="242" t="s">
        <v>239</v>
      </c>
      <c r="G184" s="243" t="s">
        <v>236</v>
      </c>
      <c r="H184" s="244">
        <v>2.1909999999999998</v>
      </c>
      <c r="I184" s="245"/>
      <c r="J184" s="246">
        <f>ROUND(I184*H184,2)</f>
        <v>0</v>
      </c>
      <c r="K184" s="247"/>
      <c r="L184" s="42"/>
      <c r="M184" s="248" t="s">
        <v>1</v>
      </c>
      <c r="N184" s="249" t="s">
        <v>43</v>
      </c>
      <c r="O184" s="92"/>
      <c r="P184" s="250">
        <f>O184*H184</f>
        <v>0</v>
      </c>
      <c r="Q184" s="250">
        <v>0</v>
      </c>
      <c r="R184" s="250">
        <f>Q184*H184</f>
        <v>0</v>
      </c>
      <c r="S184" s="250">
        <v>0</v>
      </c>
      <c r="T184" s="25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52" t="s">
        <v>163</v>
      </c>
      <c r="AT184" s="252" t="s">
        <v>159</v>
      </c>
      <c r="AU184" s="252" t="s">
        <v>88</v>
      </c>
      <c r="AY184" s="16" t="s">
        <v>156</v>
      </c>
      <c r="BE184" s="140">
        <f>IF(N184="základní",J184,0)</f>
        <v>0</v>
      </c>
      <c r="BF184" s="140">
        <f>IF(N184="snížená",J184,0)</f>
        <v>0</v>
      </c>
      <c r="BG184" s="140">
        <f>IF(N184="zákl. přenesená",J184,0)</f>
        <v>0</v>
      </c>
      <c r="BH184" s="140">
        <f>IF(N184="sníž. přenesená",J184,0)</f>
        <v>0</v>
      </c>
      <c r="BI184" s="140">
        <f>IF(N184="nulová",J184,0)</f>
        <v>0</v>
      </c>
      <c r="BJ184" s="16" t="s">
        <v>86</v>
      </c>
      <c r="BK184" s="140">
        <f>ROUND(I184*H184,2)</f>
        <v>0</v>
      </c>
      <c r="BL184" s="16" t="s">
        <v>163</v>
      </c>
      <c r="BM184" s="252" t="s">
        <v>240</v>
      </c>
    </row>
    <row r="185" s="2" customFormat="1" ht="24.15" customHeight="1">
      <c r="A185" s="39"/>
      <c r="B185" s="40"/>
      <c r="C185" s="240" t="s">
        <v>241</v>
      </c>
      <c r="D185" s="240" t="s">
        <v>159</v>
      </c>
      <c r="E185" s="241" t="s">
        <v>242</v>
      </c>
      <c r="F185" s="242" t="s">
        <v>243</v>
      </c>
      <c r="G185" s="243" t="s">
        <v>236</v>
      </c>
      <c r="H185" s="244">
        <v>21.91</v>
      </c>
      <c r="I185" s="245"/>
      <c r="J185" s="246">
        <f>ROUND(I185*H185,2)</f>
        <v>0</v>
      </c>
      <c r="K185" s="247"/>
      <c r="L185" s="42"/>
      <c r="M185" s="248" t="s">
        <v>1</v>
      </c>
      <c r="N185" s="249" t="s">
        <v>43</v>
      </c>
      <c r="O185" s="92"/>
      <c r="P185" s="250">
        <f>O185*H185</f>
        <v>0</v>
      </c>
      <c r="Q185" s="250">
        <v>0</v>
      </c>
      <c r="R185" s="250">
        <f>Q185*H185</f>
        <v>0</v>
      </c>
      <c r="S185" s="250">
        <v>0</v>
      </c>
      <c r="T185" s="25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52" t="s">
        <v>163</v>
      </c>
      <c r="AT185" s="252" t="s">
        <v>159</v>
      </c>
      <c r="AU185" s="252" t="s">
        <v>88</v>
      </c>
      <c r="AY185" s="16" t="s">
        <v>156</v>
      </c>
      <c r="BE185" s="140">
        <f>IF(N185="základní",J185,0)</f>
        <v>0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6" t="s">
        <v>86</v>
      </c>
      <c r="BK185" s="140">
        <f>ROUND(I185*H185,2)</f>
        <v>0</v>
      </c>
      <c r="BL185" s="16" t="s">
        <v>163</v>
      </c>
      <c r="BM185" s="252" t="s">
        <v>244</v>
      </c>
    </row>
    <row r="186" s="2" customFormat="1">
      <c r="A186" s="39"/>
      <c r="B186" s="40"/>
      <c r="C186" s="41"/>
      <c r="D186" s="255" t="s">
        <v>172</v>
      </c>
      <c r="E186" s="41"/>
      <c r="F186" s="265" t="s">
        <v>245</v>
      </c>
      <c r="G186" s="41"/>
      <c r="H186" s="41"/>
      <c r="I186" s="209"/>
      <c r="J186" s="41"/>
      <c r="K186" s="41"/>
      <c r="L186" s="42"/>
      <c r="M186" s="266"/>
      <c r="N186" s="267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6" t="s">
        <v>172</v>
      </c>
      <c r="AU186" s="16" t="s">
        <v>88</v>
      </c>
    </row>
    <row r="187" s="13" customFormat="1">
      <c r="A187" s="13"/>
      <c r="B187" s="253"/>
      <c r="C187" s="254"/>
      <c r="D187" s="255" t="s">
        <v>165</v>
      </c>
      <c r="E187" s="254"/>
      <c r="F187" s="257" t="s">
        <v>246</v>
      </c>
      <c r="G187" s="254"/>
      <c r="H187" s="258">
        <v>21.91</v>
      </c>
      <c r="I187" s="259"/>
      <c r="J187" s="254"/>
      <c r="K187" s="254"/>
      <c r="L187" s="260"/>
      <c r="M187" s="261"/>
      <c r="N187" s="262"/>
      <c r="O187" s="262"/>
      <c r="P187" s="262"/>
      <c r="Q187" s="262"/>
      <c r="R187" s="262"/>
      <c r="S187" s="262"/>
      <c r="T187" s="26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4" t="s">
        <v>165</v>
      </c>
      <c r="AU187" s="264" t="s">
        <v>88</v>
      </c>
      <c r="AV187" s="13" t="s">
        <v>88</v>
      </c>
      <c r="AW187" s="13" t="s">
        <v>4</v>
      </c>
      <c r="AX187" s="13" t="s">
        <v>86</v>
      </c>
      <c r="AY187" s="264" t="s">
        <v>156</v>
      </c>
    </row>
    <row r="188" s="2" customFormat="1" ht="24.15" customHeight="1">
      <c r="A188" s="39"/>
      <c r="B188" s="40"/>
      <c r="C188" s="240" t="s">
        <v>247</v>
      </c>
      <c r="D188" s="240" t="s">
        <v>159</v>
      </c>
      <c r="E188" s="241" t="s">
        <v>248</v>
      </c>
      <c r="F188" s="242" t="s">
        <v>249</v>
      </c>
      <c r="G188" s="243" t="s">
        <v>236</v>
      </c>
      <c r="H188" s="244">
        <v>2.1909999999999998</v>
      </c>
      <c r="I188" s="245"/>
      <c r="J188" s="246">
        <f>ROUND(I188*H188,2)</f>
        <v>0</v>
      </c>
      <c r="K188" s="247"/>
      <c r="L188" s="42"/>
      <c r="M188" s="248" t="s">
        <v>1</v>
      </c>
      <c r="N188" s="249" t="s">
        <v>43</v>
      </c>
      <c r="O188" s="92"/>
      <c r="P188" s="250">
        <f>O188*H188</f>
        <v>0</v>
      </c>
      <c r="Q188" s="250">
        <v>0</v>
      </c>
      <c r="R188" s="250">
        <f>Q188*H188</f>
        <v>0</v>
      </c>
      <c r="S188" s="250">
        <v>0</v>
      </c>
      <c r="T188" s="25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52" t="s">
        <v>163</v>
      </c>
      <c r="AT188" s="252" t="s">
        <v>159</v>
      </c>
      <c r="AU188" s="252" t="s">
        <v>88</v>
      </c>
      <c r="AY188" s="16" t="s">
        <v>156</v>
      </c>
      <c r="BE188" s="140">
        <f>IF(N188="základní",J188,0)</f>
        <v>0</v>
      </c>
      <c r="BF188" s="140">
        <f>IF(N188="snížená",J188,0)</f>
        <v>0</v>
      </c>
      <c r="BG188" s="140">
        <f>IF(N188="zákl. přenesená",J188,0)</f>
        <v>0</v>
      </c>
      <c r="BH188" s="140">
        <f>IF(N188="sníž. přenesená",J188,0)</f>
        <v>0</v>
      </c>
      <c r="BI188" s="140">
        <f>IF(N188="nulová",J188,0)</f>
        <v>0</v>
      </c>
      <c r="BJ188" s="16" t="s">
        <v>86</v>
      </c>
      <c r="BK188" s="140">
        <f>ROUND(I188*H188,2)</f>
        <v>0</v>
      </c>
      <c r="BL188" s="16" t="s">
        <v>163</v>
      </c>
      <c r="BM188" s="252" t="s">
        <v>250</v>
      </c>
    </row>
    <row r="189" s="2" customFormat="1" ht="24.15" customHeight="1">
      <c r="A189" s="39"/>
      <c r="B189" s="40"/>
      <c r="C189" s="240" t="s">
        <v>251</v>
      </c>
      <c r="D189" s="240" t="s">
        <v>159</v>
      </c>
      <c r="E189" s="241" t="s">
        <v>252</v>
      </c>
      <c r="F189" s="242" t="s">
        <v>253</v>
      </c>
      <c r="G189" s="243" t="s">
        <v>236</v>
      </c>
      <c r="H189" s="244">
        <v>63.539000000000001</v>
      </c>
      <c r="I189" s="245"/>
      <c r="J189" s="246">
        <f>ROUND(I189*H189,2)</f>
        <v>0</v>
      </c>
      <c r="K189" s="247"/>
      <c r="L189" s="42"/>
      <c r="M189" s="248" t="s">
        <v>1</v>
      </c>
      <c r="N189" s="249" t="s">
        <v>43</v>
      </c>
      <c r="O189" s="92"/>
      <c r="P189" s="250">
        <f>O189*H189</f>
        <v>0</v>
      </c>
      <c r="Q189" s="250">
        <v>0</v>
      </c>
      <c r="R189" s="250">
        <f>Q189*H189</f>
        <v>0</v>
      </c>
      <c r="S189" s="250">
        <v>0</v>
      </c>
      <c r="T189" s="25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52" t="s">
        <v>163</v>
      </c>
      <c r="AT189" s="252" t="s">
        <v>159</v>
      </c>
      <c r="AU189" s="252" t="s">
        <v>88</v>
      </c>
      <c r="AY189" s="16" t="s">
        <v>156</v>
      </c>
      <c r="BE189" s="140">
        <f>IF(N189="základní",J189,0)</f>
        <v>0</v>
      </c>
      <c r="BF189" s="140">
        <f>IF(N189="snížená",J189,0)</f>
        <v>0</v>
      </c>
      <c r="BG189" s="140">
        <f>IF(N189="zákl. přenesená",J189,0)</f>
        <v>0</v>
      </c>
      <c r="BH189" s="140">
        <f>IF(N189="sníž. přenesená",J189,0)</f>
        <v>0</v>
      </c>
      <c r="BI189" s="140">
        <f>IF(N189="nulová",J189,0)</f>
        <v>0</v>
      </c>
      <c r="BJ189" s="16" t="s">
        <v>86</v>
      </c>
      <c r="BK189" s="140">
        <f>ROUND(I189*H189,2)</f>
        <v>0</v>
      </c>
      <c r="BL189" s="16" t="s">
        <v>163</v>
      </c>
      <c r="BM189" s="252" t="s">
        <v>254</v>
      </c>
    </row>
    <row r="190" s="2" customFormat="1">
      <c r="A190" s="39"/>
      <c r="B190" s="40"/>
      <c r="C190" s="41"/>
      <c r="D190" s="255" t="s">
        <v>172</v>
      </c>
      <c r="E190" s="41"/>
      <c r="F190" s="265" t="s">
        <v>255</v>
      </c>
      <c r="G190" s="41"/>
      <c r="H190" s="41"/>
      <c r="I190" s="209"/>
      <c r="J190" s="41"/>
      <c r="K190" s="41"/>
      <c r="L190" s="42"/>
      <c r="M190" s="266"/>
      <c r="N190" s="267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6" t="s">
        <v>172</v>
      </c>
      <c r="AU190" s="16" t="s">
        <v>88</v>
      </c>
    </row>
    <row r="191" s="13" customFormat="1">
      <c r="A191" s="13"/>
      <c r="B191" s="253"/>
      <c r="C191" s="254"/>
      <c r="D191" s="255" t="s">
        <v>165</v>
      </c>
      <c r="E191" s="254"/>
      <c r="F191" s="257" t="s">
        <v>256</v>
      </c>
      <c r="G191" s="254"/>
      <c r="H191" s="258">
        <v>63.539000000000001</v>
      </c>
      <c r="I191" s="259"/>
      <c r="J191" s="254"/>
      <c r="K191" s="254"/>
      <c r="L191" s="260"/>
      <c r="M191" s="261"/>
      <c r="N191" s="262"/>
      <c r="O191" s="262"/>
      <c r="P191" s="262"/>
      <c r="Q191" s="262"/>
      <c r="R191" s="262"/>
      <c r="S191" s="262"/>
      <c r="T191" s="26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4" t="s">
        <v>165</v>
      </c>
      <c r="AU191" s="264" t="s">
        <v>88</v>
      </c>
      <c r="AV191" s="13" t="s">
        <v>88</v>
      </c>
      <c r="AW191" s="13" t="s">
        <v>4</v>
      </c>
      <c r="AX191" s="13" t="s">
        <v>86</v>
      </c>
      <c r="AY191" s="264" t="s">
        <v>156</v>
      </c>
    </row>
    <row r="192" s="2" customFormat="1" ht="24.15" customHeight="1">
      <c r="A192" s="39"/>
      <c r="B192" s="40"/>
      <c r="C192" s="240" t="s">
        <v>257</v>
      </c>
      <c r="D192" s="240" t="s">
        <v>159</v>
      </c>
      <c r="E192" s="241" t="s">
        <v>258</v>
      </c>
      <c r="F192" s="242" t="s">
        <v>259</v>
      </c>
      <c r="G192" s="243" t="s">
        <v>236</v>
      </c>
      <c r="H192" s="244">
        <v>1.7</v>
      </c>
      <c r="I192" s="245"/>
      <c r="J192" s="246">
        <f>ROUND(I192*H192,2)</f>
        <v>0</v>
      </c>
      <c r="K192" s="247"/>
      <c r="L192" s="42"/>
      <c r="M192" s="248" t="s">
        <v>1</v>
      </c>
      <c r="N192" s="249" t="s">
        <v>43</v>
      </c>
      <c r="O192" s="92"/>
      <c r="P192" s="250">
        <f>O192*H192</f>
        <v>0</v>
      </c>
      <c r="Q192" s="250">
        <v>0</v>
      </c>
      <c r="R192" s="250">
        <f>Q192*H192</f>
        <v>0</v>
      </c>
      <c r="S192" s="250">
        <v>0</v>
      </c>
      <c r="T192" s="25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52" t="s">
        <v>163</v>
      </c>
      <c r="AT192" s="252" t="s">
        <v>159</v>
      </c>
      <c r="AU192" s="252" t="s">
        <v>88</v>
      </c>
      <c r="AY192" s="16" t="s">
        <v>156</v>
      </c>
      <c r="BE192" s="140">
        <f>IF(N192="základní",J192,0)</f>
        <v>0</v>
      </c>
      <c r="BF192" s="140">
        <f>IF(N192="snížená",J192,0)</f>
        <v>0</v>
      </c>
      <c r="BG192" s="140">
        <f>IF(N192="zákl. přenesená",J192,0)</f>
        <v>0</v>
      </c>
      <c r="BH192" s="140">
        <f>IF(N192="sníž. přenesená",J192,0)</f>
        <v>0</v>
      </c>
      <c r="BI192" s="140">
        <f>IF(N192="nulová",J192,0)</f>
        <v>0</v>
      </c>
      <c r="BJ192" s="16" t="s">
        <v>86</v>
      </c>
      <c r="BK192" s="140">
        <f>ROUND(I192*H192,2)</f>
        <v>0</v>
      </c>
      <c r="BL192" s="16" t="s">
        <v>163</v>
      </c>
      <c r="BM192" s="252" t="s">
        <v>260</v>
      </c>
    </row>
    <row r="193" s="12" customFormat="1" ht="22.8" customHeight="1">
      <c r="A193" s="12"/>
      <c r="B193" s="224"/>
      <c r="C193" s="225"/>
      <c r="D193" s="226" t="s">
        <v>77</v>
      </c>
      <c r="E193" s="238" t="s">
        <v>261</v>
      </c>
      <c r="F193" s="238" t="s">
        <v>262</v>
      </c>
      <c r="G193" s="225"/>
      <c r="H193" s="225"/>
      <c r="I193" s="228"/>
      <c r="J193" s="239">
        <f>BK193</f>
        <v>0</v>
      </c>
      <c r="K193" s="225"/>
      <c r="L193" s="230"/>
      <c r="M193" s="231"/>
      <c r="N193" s="232"/>
      <c r="O193" s="232"/>
      <c r="P193" s="233">
        <f>SUM(P194:P195)</f>
        <v>0</v>
      </c>
      <c r="Q193" s="232"/>
      <c r="R193" s="233">
        <f>SUM(R194:R195)</f>
        <v>0</v>
      </c>
      <c r="S193" s="232"/>
      <c r="T193" s="234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35" t="s">
        <v>86</v>
      </c>
      <c r="AT193" s="236" t="s">
        <v>77</v>
      </c>
      <c r="AU193" s="236" t="s">
        <v>86</v>
      </c>
      <c r="AY193" s="235" t="s">
        <v>156</v>
      </c>
      <c r="BK193" s="237">
        <f>SUM(BK194:BK195)</f>
        <v>0</v>
      </c>
    </row>
    <row r="194" s="2" customFormat="1" ht="14.4" customHeight="1">
      <c r="A194" s="39"/>
      <c r="B194" s="40"/>
      <c r="C194" s="240" t="s">
        <v>263</v>
      </c>
      <c r="D194" s="240" t="s">
        <v>159</v>
      </c>
      <c r="E194" s="241" t="s">
        <v>264</v>
      </c>
      <c r="F194" s="242" t="s">
        <v>265</v>
      </c>
      <c r="G194" s="243" t="s">
        <v>236</v>
      </c>
      <c r="H194" s="244">
        <v>4.7880000000000003</v>
      </c>
      <c r="I194" s="245"/>
      <c r="J194" s="246">
        <f>ROUND(I194*H194,2)</f>
        <v>0</v>
      </c>
      <c r="K194" s="247"/>
      <c r="L194" s="42"/>
      <c r="M194" s="248" t="s">
        <v>1</v>
      </c>
      <c r="N194" s="249" t="s">
        <v>43</v>
      </c>
      <c r="O194" s="92"/>
      <c r="P194" s="250">
        <f>O194*H194</f>
        <v>0</v>
      </c>
      <c r="Q194" s="250">
        <v>0</v>
      </c>
      <c r="R194" s="250">
        <f>Q194*H194</f>
        <v>0</v>
      </c>
      <c r="S194" s="250">
        <v>0</v>
      </c>
      <c r="T194" s="25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2" t="s">
        <v>163</v>
      </c>
      <c r="AT194" s="252" t="s">
        <v>159</v>
      </c>
      <c r="AU194" s="252" t="s">
        <v>88</v>
      </c>
      <c r="AY194" s="16" t="s">
        <v>156</v>
      </c>
      <c r="BE194" s="140">
        <f>IF(N194="základní",J194,0)</f>
        <v>0</v>
      </c>
      <c r="BF194" s="140">
        <f>IF(N194="snížená",J194,0)</f>
        <v>0</v>
      </c>
      <c r="BG194" s="140">
        <f>IF(N194="zákl. přenesená",J194,0)</f>
        <v>0</v>
      </c>
      <c r="BH194" s="140">
        <f>IF(N194="sníž. přenesená",J194,0)</f>
        <v>0</v>
      </c>
      <c r="BI194" s="140">
        <f>IF(N194="nulová",J194,0)</f>
        <v>0</v>
      </c>
      <c r="BJ194" s="16" t="s">
        <v>86</v>
      </c>
      <c r="BK194" s="140">
        <f>ROUND(I194*H194,2)</f>
        <v>0</v>
      </c>
      <c r="BL194" s="16" t="s">
        <v>163</v>
      </c>
      <c r="BM194" s="252" t="s">
        <v>266</v>
      </c>
    </row>
    <row r="195" s="2" customFormat="1" ht="24.15" customHeight="1">
      <c r="A195" s="39"/>
      <c r="B195" s="40"/>
      <c r="C195" s="240" t="s">
        <v>7</v>
      </c>
      <c r="D195" s="240" t="s">
        <v>159</v>
      </c>
      <c r="E195" s="241" t="s">
        <v>267</v>
      </c>
      <c r="F195" s="242" t="s">
        <v>268</v>
      </c>
      <c r="G195" s="243" t="s">
        <v>236</v>
      </c>
      <c r="H195" s="244">
        <v>4.7880000000000003</v>
      </c>
      <c r="I195" s="245"/>
      <c r="J195" s="246">
        <f>ROUND(I195*H195,2)</f>
        <v>0</v>
      </c>
      <c r="K195" s="247"/>
      <c r="L195" s="42"/>
      <c r="M195" s="248" t="s">
        <v>1</v>
      </c>
      <c r="N195" s="249" t="s">
        <v>43</v>
      </c>
      <c r="O195" s="92"/>
      <c r="P195" s="250">
        <f>O195*H195</f>
        <v>0</v>
      </c>
      <c r="Q195" s="250">
        <v>0</v>
      </c>
      <c r="R195" s="250">
        <f>Q195*H195</f>
        <v>0</v>
      </c>
      <c r="S195" s="250">
        <v>0</v>
      </c>
      <c r="T195" s="25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52" t="s">
        <v>163</v>
      </c>
      <c r="AT195" s="252" t="s">
        <v>159</v>
      </c>
      <c r="AU195" s="252" t="s">
        <v>88</v>
      </c>
      <c r="AY195" s="16" t="s">
        <v>156</v>
      </c>
      <c r="BE195" s="140">
        <f>IF(N195="základní",J195,0)</f>
        <v>0</v>
      </c>
      <c r="BF195" s="140">
        <f>IF(N195="snížená",J195,0)</f>
        <v>0</v>
      </c>
      <c r="BG195" s="140">
        <f>IF(N195="zákl. přenesená",J195,0)</f>
        <v>0</v>
      </c>
      <c r="BH195" s="140">
        <f>IF(N195="sníž. přenesená",J195,0)</f>
        <v>0</v>
      </c>
      <c r="BI195" s="140">
        <f>IF(N195="nulová",J195,0)</f>
        <v>0</v>
      </c>
      <c r="BJ195" s="16" t="s">
        <v>86</v>
      </c>
      <c r="BK195" s="140">
        <f>ROUND(I195*H195,2)</f>
        <v>0</v>
      </c>
      <c r="BL195" s="16" t="s">
        <v>163</v>
      </c>
      <c r="BM195" s="252" t="s">
        <v>269</v>
      </c>
    </row>
    <row r="196" s="12" customFormat="1" ht="25.92" customHeight="1">
      <c r="A196" s="12"/>
      <c r="B196" s="224"/>
      <c r="C196" s="225"/>
      <c r="D196" s="226" t="s">
        <v>77</v>
      </c>
      <c r="E196" s="227" t="s">
        <v>270</v>
      </c>
      <c r="F196" s="227" t="s">
        <v>271</v>
      </c>
      <c r="G196" s="225"/>
      <c r="H196" s="225"/>
      <c r="I196" s="228"/>
      <c r="J196" s="229">
        <f>BK196</f>
        <v>0</v>
      </c>
      <c r="K196" s="225"/>
      <c r="L196" s="230"/>
      <c r="M196" s="231"/>
      <c r="N196" s="232"/>
      <c r="O196" s="232"/>
      <c r="P196" s="233">
        <f>P197+P206+P219+P240+P245+P251+P253+P258+P272+P295+P316+P343+P358+P370</f>
        <v>0</v>
      </c>
      <c r="Q196" s="232"/>
      <c r="R196" s="233">
        <f>R197+R206+R219+R240+R245+R251+R253+R258+R272+R295+R316+R343+R358+R370</f>
        <v>2.7900012299999997</v>
      </c>
      <c r="S196" s="232"/>
      <c r="T196" s="234">
        <f>T197+T206+T219+T240+T245+T251+T253+T258+T272+T295+T316+T343+T358+T370</f>
        <v>1.21860272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35" t="s">
        <v>88</v>
      </c>
      <c r="AT196" s="236" t="s">
        <v>77</v>
      </c>
      <c r="AU196" s="236" t="s">
        <v>78</v>
      </c>
      <c r="AY196" s="235" t="s">
        <v>156</v>
      </c>
      <c r="BK196" s="237">
        <f>BK197+BK206+BK219+BK240+BK245+BK251+BK253+BK258+BK272+BK295+BK316+BK343+BK358+BK370</f>
        <v>0</v>
      </c>
    </row>
    <row r="197" s="12" customFormat="1" ht="22.8" customHeight="1">
      <c r="A197" s="12"/>
      <c r="B197" s="224"/>
      <c r="C197" s="225"/>
      <c r="D197" s="226" t="s">
        <v>77</v>
      </c>
      <c r="E197" s="238" t="s">
        <v>272</v>
      </c>
      <c r="F197" s="238" t="s">
        <v>273</v>
      </c>
      <c r="G197" s="225"/>
      <c r="H197" s="225"/>
      <c r="I197" s="228"/>
      <c r="J197" s="239">
        <f>BK197</f>
        <v>0</v>
      </c>
      <c r="K197" s="225"/>
      <c r="L197" s="230"/>
      <c r="M197" s="231"/>
      <c r="N197" s="232"/>
      <c r="O197" s="232"/>
      <c r="P197" s="233">
        <f>SUM(P198:P205)</f>
        <v>0</v>
      </c>
      <c r="Q197" s="232"/>
      <c r="R197" s="233">
        <f>SUM(R198:R205)</f>
        <v>0.0015300000000000001</v>
      </c>
      <c r="S197" s="232"/>
      <c r="T197" s="234">
        <f>SUM(T198:T205)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35" t="s">
        <v>88</v>
      </c>
      <c r="AT197" s="236" t="s">
        <v>77</v>
      </c>
      <c r="AU197" s="236" t="s">
        <v>86</v>
      </c>
      <c r="AY197" s="235" t="s">
        <v>156</v>
      </c>
      <c r="BK197" s="237">
        <f>SUM(BK198:BK205)</f>
        <v>0</v>
      </c>
    </row>
    <row r="198" s="2" customFormat="1" ht="14.4" customHeight="1">
      <c r="A198" s="39"/>
      <c r="B198" s="40"/>
      <c r="C198" s="240" t="s">
        <v>274</v>
      </c>
      <c r="D198" s="240" t="s">
        <v>159</v>
      </c>
      <c r="E198" s="241" t="s">
        <v>275</v>
      </c>
      <c r="F198" s="242" t="s">
        <v>276</v>
      </c>
      <c r="G198" s="243" t="s">
        <v>194</v>
      </c>
      <c r="H198" s="244">
        <v>1</v>
      </c>
      <c r="I198" s="245"/>
      <c r="J198" s="246">
        <f>ROUND(I198*H198,2)</f>
        <v>0</v>
      </c>
      <c r="K198" s="247"/>
      <c r="L198" s="42"/>
      <c r="M198" s="248" t="s">
        <v>1</v>
      </c>
      <c r="N198" s="249" t="s">
        <v>43</v>
      </c>
      <c r="O198" s="92"/>
      <c r="P198" s="250">
        <f>O198*H198</f>
        <v>0</v>
      </c>
      <c r="Q198" s="250">
        <v>0</v>
      </c>
      <c r="R198" s="250">
        <f>Q198*H198</f>
        <v>0</v>
      </c>
      <c r="S198" s="250">
        <v>0</v>
      </c>
      <c r="T198" s="25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52" t="s">
        <v>241</v>
      </c>
      <c r="AT198" s="252" t="s">
        <v>159</v>
      </c>
      <c r="AU198" s="252" t="s">
        <v>88</v>
      </c>
      <c r="AY198" s="16" t="s">
        <v>156</v>
      </c>
      <c r="BE198" s="140">
        <f>IF(N198="základní",J198,0)</f>
        <v>0</v>
      </c>
      <c r="BF198" s="140">
        <f>IF(N198="snížená",J198,0)</f>
        <v>0</v>
      </c>
      <c r="BG198" s="140">
        <f>IF(N198="zákl. přenesená",J198,0)</f>
        <v>0</v>
      </c>
      <c r="BH198" s="140">
        <f>IF(N198="sníž. přenesená",J198,0)</f>
        <v>0</v>
      </c>
      <c r="BI198" s="140">
        <f>IF(N198="nulová",J198,0)</f>
        <v>0</v>
      </c>
      <c r="BJ198" s="16" t="s">
        <v>86</v>
      </c>
      <c r="BK198" s="140">
        <f>ROUND(I198*H198,2)</f>
        <v>0</v>
      </c>
      <c r="BL198" s="16" t="s">
        <v>241</v>
      </c>
      <c r="BM198" s="252" t="s">
        <v>277</v>
      </c>
    </row>
    <row r="199" s="2" customFormat="1" ht="14.4" customHeight="1">
      <c r="A199" s="39"/>
      <c r="B199" s="40"/>
      <c r="C199" s="240" t="s">
        <v>278</v>
      </c>
      <c r="D199" s="240" t="s">
        <v>159</v>
      </c>
      <c r="E199" s="241" t="s">
        <v>279</v>
      </c>
      <c r="F199" s="242" t="s">
        <v>280</v>
      </c>
      <c r="G199" s="243" t="s">
        <v>194</v>
      </c>
      <c r="H199" s="244">
        <v>1</v>
      </c>
      <c r="I199" s="245"/>
      <c r="J199" s="246">
        <f>ROUND(I199*H199,2)</f>
        <v>0</v>
      </c>
      <c r="K199" s="247"/>
      <c r="L199" s="42"/>
      <c r="M199" s="248" t="s">
        <v>1</v>
      </c>
      <c r="N199" s="249" t="s">
        <v>43</v>
      </c>
      <c r="O199" s="92"/>
      <c r="P199" s="250">
        <f>O199*H199</f>
        <v>0</v>
      </c>
      <c r="Q199" s="250">
        <v>0.00050000000000000001</v>
      </c>
      <c r="R199" s="250">
        <f>Q199*H199</f>
        <v>0.00050000000000000001</v>
      </c>
      <c r="S199" s="250">
        <v>0</v>
      </c>
      <c r="T199" s="25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52" t="s">
        <v>241</v>
      </c>
      <c r="AT199" s="252" t="s">
        <v>159</v>
      </c>
      <c r="AU199" s="252" t="s">
        <v>88</v>
      </c>
      <c r="AY199" s="16" t="s">
        <v>156</v>
      </c>
      <c r="BE199" s="140">
        <f>IF(N199="základní",J199,0)</f>
        <v>0</v>
      </c>
      <c r="BF199" s="140">
        <f>IF(N199="snížená",J199,0)</f>
        <v>0</v>
      </c>
      <c r="BG199" s="140">
        <f>IF(N199="zákl. přenesená",J199,0)</f>
        <v>0</v>
      </c>
      <c r="BH199" s="140">
        <f>IF(N199="sníž. přenesená",J199,0)</f>
        <v>0</v>
      </c>
      <c r="BI199" s="140">
        <f>IF(N199="nulová",J199,0)</f>
        <v>0</v>
      </c>
      <c r="BJ199" s="16" t="s">
        <v>86</v>
      </c>
      <c r="BK199" s="140">
        <f>ROUND(I199*H199,2)</f>
        <v>0</v>
      </c>
      <c r="BL199" s="16" t="s">
        <v>241</v>
      </c>
      <c r="BM199" s="252" t="s">
        <v>281</v>
      </c>
    </row>
    <row r="200" s="2" customFormat="1" ht="14.4" customHeight="1">
      <c r="A200" s="39"/>
      <c r="B200" s="40"/>
      <c r="C200" s="240" t="s">
        <v>282</v>
      </c>
      <c r="D200" s="240" t="s">
        <v>159</v>
      </c>
      <c r="E200" s="241" t="s">
        <v>283</v>
      </c>
      <c r="F200" s="242" t="s">
        <v>284</v>
      </c>
      <c r="G200" s="243" t="s">
        <v>194</v>
      </c>
      <c r="H200" s="244">
        <v>1</v>
      </c>
      <c r="I200" s="245"/>
      <c r="J200" s="246">
        <f>ROUND(I200*H200,2)</f>
        <v>0</v>
      </c>
      <c r="K200" s="247"/>
      <c r="L200" s="42"/>
      <c r="M200" s="248" t="s">
        <v>1</v>
      </c>
      <c r="N200" s="249" t="s">
        <v>43</v>
      </c>
      <c r="O200" s="92"/>
      <c r="P200" s="250">
        <f>O200*H200</f>
        <v>0</v>
      </c>
      <c r="Q200" s="250">
        <v>0.00031</v>
      </c>
      <c r="R200" s="250">
        <f>Q200*H200</f>
        <v>0.00031</v>
      </c>
      <c r="S200" s="250">
        <v>0</v>
      </c>
      <c r="T200" s="25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2" t="s">
        <v>241</v>
      </c>
      <c r="AT200" s="252" t="s">
        <v>159</v>
      </c>
      <c r="AU200" s="252" t="s">
        <v>88</v>
      </c>
      <c r="AY200" s="16" t="s">
        <v>156</v>
      </c>
      <c r="BE200" s="140">
        <f>IF(N200="základní",J200,0)</f>
        <v>0</v>
      </c>
      <c r="BF200" s="140">
        <f>IF(N200="snížená",J200,0)</f>
        <v>0</v>
      </c>
      <c r="BG200" s="140">
        <f>IF(N200="zákl. přenesená",J200,0)</f>
        <v>0</v>
      </c>
      <c r="BH200" s="140">
        <f>IF(N200="sníž. přenesená",J200,0)</f>
        <v>0</v>
      </c>
      <c r="BI200" s="140">
        <f>IF(N200="nulová",J200,0)</f>
        <v>0</v>
      </c>
      <c r="BJ200" s="16" t="s">
        <v>86</v>
      </c>
      <c r="BK200" s="140">
        <f>ROUND(I200*H200,2)</f>
        <v>0</v>
      </c>
      <c r="BL200" s="16" t="s">
        <v>241</v>
      </c>
      <c r="BM200" s="252" t="s">
        <v>285</v>
      </c>
    </row>
    <row r="201" s="2" customFormat="1" ht="14.4" customHeight="1">
      <c r="A201" s="39"/>
      <c r="B201" s="40"/>
      <c r="C201" s="240" t="s">
        <v>286</v>
      </c>
      <c r="D201" s="240" t="s">
        <v>159</v>
      </c>
      <c r="E201" s="241" t="s">
        <v>287</v>
      </c>
      <c r="F201" s="242" t="s">
        <v>288</v>
      </c>
      <c r="G201" s="243" t="s">
        <v>227</v>
      </c>
      <c r="H201" s="244">
        <v>1.5</v>
      </c>
      <c r="I201" s="245"/>
      <c r="J201" s="246">
        <f>ROUND(I201*H201,2)</f>
        <v>0</v>
      </c>
      <c r="K201" s="247"/>
      <c r="L201" s="42"/>
      <c r="M201" s="248" t="s">
        <v>1</v>
      </c>
      <c r="N201" s="249" t="s">
        <v>43</v>
      </c>
      <c r="O201" s="92"/>
      <c r="P201" s="250">
        <f>O201*H201</f>
        <v>0</v>
      </c>
      <c r="Q201" s="250">
        <v>0.00048000000000000001</v>
      </c>
      <c r="R201" s="250">
        <f>Q201*H201</f>
        <v>0.00072000000000000005</v>
      </c>
      <c r="S201" s="250">
        <v>0</v>
      </c>
      <c r="T201" s="25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52" t="s">
        <v>241</v>
      </c>
      <c r="AT201" s="252" t="s">
        <v>159</v>
      </c>
      <c r="AU201" s="252" t="s">
        <v>88</v>
      </c>
      <c r="AY201" s="16" t="s">
        <v>156</v>
      </c>
      <c r="BE201" s="140">
        <f>IF(N201="základní",J201,0)</f>
        <v>0</v>
      </c>
      <c r="BF201" s="140">
        <f>IF(N201="snížená",J201,0)</f>
        <v>0</v>
      </c>
      <c r="BG201" s="140">
        <f>IF(N201="zákl. přenesená",J201,0)</f>
        <v>0</v>
      </c>
      <c r="BH201" s="140">
        <f>IF(N201="sníž. přenesená",J201,0)</f>
        <v>0</v>
      </c>
      <c r="BI201" s="140">
        <f>IF(N201="nulová",J201,0)</f>
        <v>0</v>
      </c>
      <c r="BJ201" s="16" t="s">
        <v>86</v>
      </c>
      <c r="BK201" s="140">
        <f>ROUND(I201*H201,2)</f>
        <v>0</v>
      </c>
      <c r="BL201" s="16" t="s">
        <v>241</v>
      </c>
      <c r="BM201" s="252" t="s">
        <v>289</v>
      </c>
    </row>
    <row r="202" s="2" customFormat="1" ht="14.4" customHeight="1">
      <c r="A202" s="39"/>
      <c r="B202" s="40"/>
      <c r="C202" s="240" t="s">
        <v>290</v>
      </c>
      <c r="D202" s="240" t="s">
        <v>159</v>
      </c>
      <c r="E202" s="241" t="s">
        <v>291</v>
      </c>
      <c r="F202" s="242" t="s">
        <v>292</v>
      </c>
      <c r="G202" s="243" t="s">
        <v>227</v>
      </c>
      <c r="H202" s="244">
        <v>1.5</v>
      </c>
      <c r="I202" s="245"/>
      <c r="J202" s="246">
        <f>ROUND(I202*H202,2)</f>
        <v>0</v>
      </c>
      <c r="K202" s="247"/>
      <c r="L202" s="42"/>
      <c r="M202" s="248" t="s">
        <v>1</v>
      </c>
      <c r="N202" s="249" t="s">
        <v>43</v>
      </c>
      <c r="O202" s="92"/>
      <c r="P202" s="250">
        <f>O202*H202</f>
        <v>0</v>
      </c>
      <c r="Q202" s="250">
        <v>0</v>
      </c>
      <c r="R202" s="250">
        <f>Q202*H202</f>
        <v>0</v>
      </c>
      <c r="S202" s="250">
        <v>0</v>
      </c>
      <c r="T202" s="25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52" t="s">
        <v>241</v>
      </c>
      <c r="AT202" s="252" t="s">
        <v>159</v>
      </c>
      <c r="AU202" s="252" t="s">
        <v>88</v>
      </c>
      <c r="AY202" s="16" t="s">
        <v>156</v>
      </c>
      <c r="BE202" s="140">
        <f>IF(N202="základní",J202,0)</f>
        <v>0</v>
      </c>
      <c r="BF202" s="140">
        <f>IF(N202="snížená",J202,0)</f>
        <v>0</v>
      </c>
      <c r="BG202" s="140">
        <f>IF(N202="zákl. přenesená",J202,0)</f>
        <v>0</v>
      </c>
      <c r="BH202" s="140">
        <f>IF(N202="sníž. přenesená",J202,0)</f>
        <v>0</v>
      </c>
      <c r="BI202" s="140">
        <f>IF(N202="nulová",J202,0)</f>
        <v>0</v>
      </c>
      <c r="BJ202" s="16" t="s">
        <v>86</v>
      </c>
      <c r="BK202" s="140">
        <f>ROUND(I202*H202,2)</f>
        <v>0</v>
      </c>
      <c r="BL202" s="16" t="s">
        <v>241</v>
      </c>
      <c r="BM202" s="252" t="s">
        <v>293</v>
      </c>
    </row>
    <row r="203" s="2" customFormat="1" ht="24.15" customHeight="1">
      <c r="A203" s="39"/>
      <c r="B203" s="40"/>
      <c r="C203" s="240" t="s">
        <v>294</v>
      </c>
      <c r="D203" s="240" t="s">
        <v>159</v>
      </c>
      <c r="E203" s="241" t="s">
        <v>295</v>
      </c>
      <c r="F203" s="242" t="s">
        <v>296</v>
      </c>
      <c r="G203" s="243" t="s">
        <v>236</v>
      </c>
      <c r="H203" s="244">
        <v>0.002</v>
      </c>
      <c r="I203" s="245"/>
      <c r="J203" s="246">
        <f>ROUND(I203*H203,2)</f>
        <v>0</v>
      </c>
      <c r="K203" s="247"/>
      <c r="L203" s="42"/>
      <c r="M203" s="248" t="s">
        <v>1</v>
      </c>
      <c r="N203" s="249" t="s">
        <v>43</v>
      </c>
      <c r="O203" s="92"/>
      <c r="P203" s="250">
        <f>O203*H203</f>
        <v>0</v>
      </c>
      <c r="Q203" s="250">
        <v>0</v>
      </c>
      <c r="R203" s="250">
        <f>Q203*H203</f>
        <v>0</v>
      </c>
      <c r="S203" s="250">
        <v>0</v>
      </c>
      <c r="T203" s="25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52" t="s">
        <v>241</v>
      </c>
      <c r="AT203" s="252" t="s">
        <v>159</v>
      </c>
      <c r="AU203" s="252" t="s">
        <v>88</v>
      </c>
      <c r="AY203" s="16" t="s">
        <v>156</v>
      </c>
      <c r="BE203" s="140">
        <f>IF(N203="základní",J203,0)</f>
        <v>0</v>
      </c>
      <c r="BF203" s="140">
        <f>IF(N203="snížená",J203,0)</f>
        <v>0</v>
      </c>
      <c r="BG203" s="140">
        <f>IF(N203="zákl. přenesená",J203,0)</f>
        <v>0</v>
      </c>
      <c r="BH203" s="140">
        <f>IF(N203="sníž. přenesená",J203,0)</f>
        <v>0</v>
      </c>
      <c r="BI203" s="140">
        <f>IF(N203="nulová",J203,0)</f>
        <v>0</v>
      </c>
      <c r="BJ203" s="16" t="s">
        <v>86</v>
      </c>
      <c r="BK203" s="140">
        <f>ROUND(I203*H203,2)</f>
        <v>0</v>
      </c>
      <c r="BL203" s="16" t="s">
        <v>241</v>
      </c>
      <c r="BM203" s="252" t="s">
        <v>297</v>
      </c>
    </row>
    <row r="204" s="2" customFormat="1" ht="24.15" customHeight="1">
      <c r="A204" s="39"/>
      <c r="B204" s="40"/>
      <c r="C204" s="240" t="s">
        <v>298</v>
      </c>
      <c r="D204" s="240" t="s">
        <v>159</v>
      </c>
      <c r="E204" s="241" t="s">
        <v>299</v>
      </c>
      <c r="F204" s="242" t="s">
        <v>300</v>
      </c>
      <c r="G204" s="243" t="s">
        <v>236</v>
      </c>
      <c r="H204" s="244">
        <v>0.002</v>
      </c>
      <c r="I204" s="245"/>
      <c r="J204" s="246">
        <f>ROUND(I204*H204,2)</f>
        <v>0</v>
      </c>
      <c r="K204" s="247"/>
      <c r="L204" s="42"/>
      <c r="M204" s="248" t="s">
        <v>1</v>
      </c>
      <c r="N204" s="249" t="s">
        <v>43</v>
      </c>
      <c r="O204" s="92"/>
      <c r="P204" s="250">
        <f>O204*H204</f>
        <v>0</v>
      </c>
      <c r="Q204" s="250">
        <v>0</v>
      </c>
      <c r="R204" s="250">
        <f>Q204*H204</f>
        <v>0</v>
      </c>
      <c r="S204" s="250">
        <v>0</v>
      </c>
      <c r="T204" s="25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52" t="s">
        <v>241</v>
      </c>
      <c r="AT204" s="252" t="s">
        <v>159</v>
      </c>
      <c r="AU204" s="252" t="s">
        <v>88</v>
      </c>
      <c r="AY204" s="16" t="s">
        <v>156</v>
      </c>
      <c r="BE204" s="140">
        <f>IF(N204="základní",J204,0)</f>
        <v>0</v>
      </c>
      <c r="BF204" s="140">
        <f>IF(N204="snížená",J204,0)</f>
        <v>0</v>
      </c>
      <c r="BG204" s="140">
        <f>IF(N204="zákl. přenesená",J204,0)</f>
        <v>0</v>
      </c>
      <c r="BH204" s="140">
        <f>IF(N204="sníž. přenesená",J204,0)</f>
        <v>0</v>
      </c>
      <c r="BI204" s="140">
        <f>IF(N204="nulová",J204,0)</f>
        <v>0</v>
      </c>
      <c r="BJ204" s="16" t="s">
        <v>86</v>
      </c>
      <c r="BK204" s="140">
        <f>ROUND(I204*H204,2)</f>
        <v>0</v>
      </c>
      <c r="BL204" s="16" t="s">
        <v>241</v>
      </c>
      <c r="BM204" s="252" t="s">
        <v>301</v>
      </c>
    </row>
    <row r="205" s="2" customFormat="1" ht="24.15" customHeight="1">
      <c r="A205" s="39"/>
      <c r="B205" s="40"/>
      <c r="C205" s="240" t="s">
        <v>302</v>
      </c>
      <c r="D205" s="240" t="s">
        <v>159</v>
      </c>
      <c r="E205" s="241" t="s">
        <v>303</v>
      </c>
      <c r="F205" s="242" t="s">
        <v>304</v>
      </c>
      <c r="G205" s="243" t="s">
        <v>236</v>
      </c>
      <c r="H205" s="244">
        <v>0.002</v>
      </c>
      <c r="I205" s="245"/>
      <c r="J205" s="246">
        <f>ROUND(I205*H205,2)</f>
        <v>0</v>
      </c>
      <c r="K205" s="247"/>
      <c r="L205" s="42"/>
      <c r="M205" s="248" t="s">
        <v>1</v>
      </c>
      <c r="N205" s="249" t="s">
        <v>43</v>
      </c>
      <c r="O205" s="92"/>
      <c r="P205" s="250">
        <f>O205*H205</f>
        <v>0</v>
      </c>
      <c r="Q205" s="250">
        <v>0</v>
      </c>
      <c r="R205" s="250">
        <f>Q205*H205</f>
        <v>0</v>
      </c>
      <c r="S205" s="250">
        <v>0</v>
      </c>
      <c r="T205" s="25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52" t="s">
        <v>241</v>
      </c>
      <c r="AT205" s="252" t="s">
        <v>159</v>
      </c>
      <c r="AU205" s="252" t="s">
        <v>88</v>
      </c>
      <c r="AY205" s="16" t="s">
        <v>156</v>
      </c>
      <c r="BE205" s="140">
        <f>IF(N205="základní",J205,0)</f>
        <v>0</v>
      </c>
      <c r="BF205" s="140">
        <f>IF(N205="snížená",J205,0)</f>
        <v>0</v>
      </c>
      <c r="BG205" s="140">
        <f>IF(N205="zákl. přenesená",J205,0)</f>
        <v>0</v>
      </c>
      <c r="BH205" s="140">
        <f>IF(N205="sníž. přenesená",J205,0)</f>
        <v>0</v>
      </c>
      <c r="BI205" s="140">
        <f>IF(N205="nulová",J205,0)</f>
        <v>0</v>
      </c>
      <c r="BJ205" s="16" t="s">
        <v>86</v>
      </c>
      <c r="BK205" s="140">
        <f>ROUND(I205*H205,2)</f>
        <v>0</v>
      </c>
      <c r="BL205" s="16" t="s">
        <v>241</v>
      </c>
      <c r="BM205" s="252" t="s">
        <v>305</v>
      </c>
    </row>
    <row r="206" s="12" customFormat="1" ht="22.8" customHeight="1">
      <c r="A206" s="12"/>
      <c r="B206" s="224"/>
      <c r="C206" s="225"/>
      <c r="D206" s="226" t="s">
        <v>77</v>
      </c>
      <c r="E206" s="238" t="s">
        <v>306</v>
      </c>
      <c r="F206" s="238" t="s">
        <v>307</v>
      </c>
      <c r="G206" s="225"/>
      <c r="H206" s="225"/>
      <c r="I206" s="228"/>
      <c r="J206" s="239">
        <f>BK206</f>
        <v>0</v>
      </c>
      <c r="K206" s="225"/>
      <c r="L206" s="230"/>
      <c r="M206" s="231"/>
      <c r="N206" s="232"/>
      <c r="O206" s="232"/>
      <c r="P206" s="233">
        <f>SUM(P207:P218)</f>
        <v>0</v>
      </c>
      <c r="Q206" s="232"/>
      <c r="R206" s="233">
        <f>SUM(R207:R218)</f>
        <v>0.0021800000000000001</v>
      </c>
      <c r="S206" s="232"/>
      <c r="T206" s="234">
        <f>SUM(T207:T218)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35" t="s">
        <v>88</v>
      </c>
      <c r="AT206" s="236" t="s">
        <v>77</v>
      </c>
      <c r="AU206" s="236" t="s">
        <v>86</v>
      </c>
      <c r="AY206" s="235" t="s">
        <v>156</v>
      </c>
      <c r="BK206" s="237">
        <f>SUM(BK207:BK218)</f>
        <v>0</v>
      </c>
    </row>
    <row r="207" s="2" customFormat="1" ht="14.4" customHeight="1">
      <c r="A207" s="39"/>
      <c r="B207" s="40"/>
      <c r="C207" s="240" t="s">
        <v>308</v>
      </c>
      <c r="D207" s="240" t="s">
        <v>159</v>
      </c>
      <c r="E207" s="241" t="s">
        <v>309</v>
      </c>
      <c r="F207" s="242" t="s">
        <v>310</v>
      </c>
      <c r="G207" s="243" t="s">
        <v>194</v>
      </c>
      <c r="H207" s="244">
        <v>8</v>
      </c>
      <c r="I207" s="245"/>
      <c r="J207" s="246">
        <f>ROUND(I207*H207,2)</f>
        <v>0</v>
      </c>
      <c r="K207" s="247"/>
      <c r="L207" s="42"/>
      <c r="M207" s="248" t="s">
        <v>1</v>
      </c>
      <c r="N207" s="249" t="s">
        <v>43</v>
      </c>
      <c r="O207" s="92"/>
      <c r="P207" s="250">
        <f>O207*H207</f>
        <v>0</v>
      </c>
      <c r="Q207" s="250">
        <v>0</v>
      </c>
      <c r="R207" s="250">
        <f>Q207*H207</f>
        <v>0</v>
      </c>
      <c r="S207" s="250">
        <v>0</v>
      </c>
      <c r="T207" s="25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52" t="s">
        <v>241</v>
      </c>
      <c r="AT207" s="252" t="s">
        <v>159</v>
      </c>
      <c r="AU207" s="252" t="s">
        <v>88</v>
      </c>
      <c r="AY207" s="16" t="s">
        <v>156</v>
      </c>
      <c r="BE207" s="140">
        <f>IF(N207="základní",J207,0)</f>
        <v>0</v>
      </c>
      <c r="BF207" s="140">
        <f>IF(N207="snížená",J207,0)</f>
        <v>0</v>
      </c>
      <c r="BG207" s="140">
        <f>IF(N207="zákl. přenesená",J207,0)</f>
        <v>0</v>
      </c>
      <c r="BH207" s="140">
        <f>IF(N207="sníž. přenesená",J207,0)</f>
        <v>0</v>
      </c>
      <c r="BI207" s="140">
        <f>IF(N207="nulová",J207,0)</f>
        <v>0</v>
      </c>
      <c r="BJ207" s="16" t="s">
        <v>86</v>
      </c>
      <c r="BK207" s="140">
        <f>ROUND(I207*H207,2)</f>
        <v>0</v>
      </c>
      <c r="BL207" s="16" t="s">
        <v>241</v>
      </c>
      <c r="BM207" s="252" t="s">
        <v>311</v>
      </c>
    </row>
    <row r="208" s="2" customFormat="1" ht="24.15" customHeight="1">
      <c r="A208" s="39"/>
      <c r="B208" s="40"/>
      <c r="C208" s="240" t="s">
        <v>312</v>
      </c>
      <c r="D208" s="240" t="s">
        <v>159</v>
      </c>
      <c r="E208" s="241" t="s">
        <v>313</v>
      </c>
      <c r="F208" s="242" t="s">
        <v>314</v>
      </c>
      <c r="G208" s="243" t="s">
        <v>194</v>
      </c>
      <c r="H208" s="244">
        <v>8</v>
      </c>
      <c r="I208" s="245"/>
      <c r="J208" s="246">
        <f>ROUND(I208*H208,2)</f>
        <v>0</v>
      </c>
      <c r="K208" s="247"/>
      <c r="L208" s="42"/>
      <c r="M208" s="248" t="s">
        <v>1</v>
      </c>
      <c r="N208" s="249" t="s">
        <v>43</v>
      </c>
      <c r="O208" s="92"/>
      <c r="P208" s="250">
        <f>O208*H208</f>
        <v>0</v>
      </c>
      <c r="Q208" s="250">
        <v>4.0000000000000003E-05</v>
      </c>
      <c r="R208" s="250">
        <f>Q208*H208</f>
        <v>0.00032000000000000003</v>
      </c>
      <c r="S208" s="250">
        <v>0</v>
      </c>
      <c r="T208" s="25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52" t="s">
        <v>241</v>
      </c>
      <c r="AT208" s="252" t="s">
        <v>159</v>
      </c>
      <c r="AU208" s="252" t="s">
        <v>88</v>
      </c>
      <c r="AY208" s="16" t="s">
        <v>156</v>
      </c>
      <c r="BE208" s="140">
        <f>IF(N208="základní",J208,0)</f>
        <v>0</v>
      </c>
      <c r="BF208" s="140">
        <f>IF(N208="snížená",J208,0)</f>
        <v>0</v>
      </c>
      <c r="BG208" s="140">
        <f>IF(N208="zákl. přenesená",J208,0)</f>
        <v>0</v>
      </c>
      <c r="BH208" s="140">
        <f>IF(N208="sníž. přenesená",J208,0)</f>
        <v>0</v>
      </c>
      <c r="BI208" s="140">
        <f>IF(N208="nulová",J208,0)</f>
        <v>0</v>
      </c>
      <c r="BJ208" s="16" t="s">
        <v>86</v>
      </c>
      <c r="BK208" s="140">
        <f>ROUND(I208*H208,2)</f>
        <v>0</v>
      </c>
      <c r="BL208" s="16" t="s">
        <v>241</v>
      </c>
      <c r="BM208" s="252" t="s">
        <v>315</v>
      </c>
    </row>
    <row r="209" s="2" customFormat="1">
      <c r="A209" s="39"/>
      <c r="B209" s="40"/>
      <c r="C209" s="41"/>
      <c r="D209" s="255" t="s">
        <v>172</v>
      </c>
      <c r="E209" s="41"/>
      <c r="F209" s="265" t="s">
        <v>316</v>
      </c>
      <c r="G209" s="41"/>
      <c r="H209" s="41"/>
      <c r="I209" s="209"/>
      <c r="J209" s="41"/>
      <c r="K209" s="41"/>
      <c r="L209" s="42"/>
      <c r="M209" s="266"/>
      <c r="N209" s="267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6" t="s">
        <v>172</v>
      </c>
      <c r="AU209" s="16" t="s">
        <v>88</v>
      </c>
    </row>
    <row r="210" s="2" customFormat="1" ht="24.15" customHeight="1">
      <c r="A210" s="39"/>
      <c r="B210" s="40"/>
      <c r="C210" s="240" t="s">
        <v>317</v>
      </c>
      <c r="D210" s="240" t="s">
        <v>159</v>
      </c>
      <c r="E210" s="241" t="s">
        <v>318</v>
      </c>
      <c r="F210" s="242" t="s">
        <v>319</v>
      </c>
      <c r="G210" s="243" t="s">
        <v>227</v>
      </c>
      <c r="H210" s="244">
        <v>4</v>
      </c>
      <c r="I210" s="245"/>
      <c r="J210" s="246">
        <f>ROUND(I210*H210,2)</f>
        <v>0</v>
      </c>
      <c r="K210" s="247"/>
      <c r="L210" s="42"/>
      <c r="M210" s="248" t="s">
        <v>1</v>
      </c>
      <c r="N210" s="249" t="s">
        <v>43</v>
      </c>
      <c r="O210" s="92"/>
      <c r="P210" s="250">
        <f>O210*H210</f>
        <v>0</v>
      </c>
      <c r="Q210" s="250">
        <v>0.00033</v>
      </c>
      <c r="R210" s="250">
        <f>Q210*H210</f>
        <v>0.00132</v>
      </c>
      <c r="S210" s="250">
        <v>0</v>
      </c>
      <c r="T210" s="25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52" t="s">
        <v>241</v>
      </c>
      <c r="AT210" s="252" t="s">
        <v>159</v>
      </c>
      <c r="AU210" s="252" t="s">
        <v>88</v>
      </c>
      <c r="AY210" s="16" t="s">
        <v>156</v>
      </c>
      <c r="BE210" s="140">
        <f>IF(N210="základní",J210,0)</f>
        <v>0</v>
      </c>
      <c r="BF210" s="140">
        <f>IF(N210="snížená",J210,0)</f>
        <v>0</v>
      </c>
      <c r="BG210" s="140">
        <f>IF(N210="zákl. přenesená",J210,0)</f>
        <v>0</v>
      </c>
      <c r="BH210" s="140">
        <f>IF(N210="sníž. přenesená",J210,0)</f>
        <v>0</v>
      </c>
      <c r="BI210" s="140">
        <f>IF(N210="nulová",J210,0)</f>
        <v>0</v>
      </c>
      <c r="BJ210" s="16" t="s">
        <v>86</v>
      </c>
      <c r="BK210" s="140">
        <f>ROUND(I210*H210,2)</f>
        <v>0</v>
      </c>
      <c r="BL210" s="16" t="s">
        <v>241</v>
      </c>
      <c r="BM210" s="252" t="s">
        <v>320</v>
      </c>
    </row>
    <row r="211" s="13" customFormat="1">
      <c r="A211" s="13"/>
      <c r="B211" s="253"/>
      <c r="C211" s="254"/>
      <c r="D211" s="255" t="s">
        <v>165</v>
      </c>
      <c r="E211" s="256" t="s">
        <v>1</v>
      </c>
      <c r="F211" s="257" t="s">
        <v>321</v>
      </c>
      <c r="G211" s="254"/>
      <c r="H211" s="258">
        <v>4</v>
      </c>
      <c r="I211" s="259"/>
      <c r="J211" s="254"/>
      <c r="K211" s="254"/>
      <c r="L211" s="260"/>
      <c r="M211" s="261"/>
      <c r="N211" s="262"/>
      <c r="O211" s="262"/>
      <c r="P211" s="262"/>
      <c r="Q211" s="262"/>
      <c r="R211" s="262"/>
      <c r="S211" s="262"/>
      <c r="T211" s="26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4" t="s">
        <v>165</v>
      </c>
      <c r="AU211" s="264" t="s">
        <v>88</v>
      </c>
      <c r="AV211" s="13" t="s">
        <v>88</v>
      </c>
      <c r="AW211" s="13" t="s">
        <v>32</v>
      </c>
      <c r="AX211" s="13" t="s">
        <v>86</v>
      </c>
      <c r="AY211" s="264" t="s">
        <v>156</v>
      </c>
    </row>
    <row r="212" s="2" customFormat="1" ht="37.8" customHeight="1">
      <c r="A212" s="39"/>
      <c r="B212" s="40"/>
      <c r="C212" s="240" t="s">
        <v>322</v>
      </c>
      <c r="D212" s="240" t="s">
        <v>159</v>
      </c>
      <c r="E212" s="241" t="s">
        <v>323</v>
      </c>
      <c r="F212" s="242" t="s">
        <v>324</v>
      </c>
      <c r="G212" s="243" t="s">
        <v>227</v>
      </c>
      <c r="H212" s="244">
        <v>2</v>
      </c>
      <c r="I212" s="245"/>
      <c r="J212" s="246">
        <f>ROUND(I212*H212,2)</f>
        <v>0</v>
      </c>
      <c r="K212" s="247"/>
      <c r="L212" s="42"/>
      <c r="M212" s="248" t="s">
        <v>1</v>
      </c>
      <c r="N212" s="249" t="s">
        <v>43</v>
      </c>
      <c r="O212" s="92"/>
      <c r="P212" s="250">
        <f>O212*H212</f>
        <v>0</v>
      </c>
      <c r="Q212" s="250">
        <v>5.0000000000000002E-05</v>
      </c>
      <c r="R212" s="250">
        <f>Q212*H212</f>
        <v>0.00010000000000000001</v>
      </c>
      <c r="S212" s="250">
        <v>0</v>
      </c>
      <c r="T212" s="25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52" t="s">
        <v>241</v>
      </c>
      <c r="AT212" s="252" t="s">
        <v>159</v>
      </c>
      <c r="AU212" s="252" t="s">
        <v>88</v>
      </c>
      <c r="AY212" s="16" t="s">
        <v>156</v>
      </c>
      <c r="BE212" s="140">
        <f>IF(N212="základní",J212,0)</f>
        <v>0</v>
      </c>
      <c r="BF212" s="140">
        <f>IF(N212="snížená",J212,0)</f>
        <v>0</v>
      </c>
      <c r="BG212" s="140">
        <f>IF(N212="zákl. přenesená",J212,0)</f>
        <v>0</v>
      </c>
      <c r="BH212" s="140">
        <f>IF(N212="sníž. přenesená",J212,0)</f>
        <v>0</v>
      </c>
      <c r="BI212" s="140">
        <f>IF(N212="nulová",J212,0)</f>
        <v>0</v>
      </c>
      <c r="BJ212" s="16" t="s">
        <v>86</v>
      </c>
      <c r="BK212" s="140">
        <f>ROUND(I212*H212,2)</f>
        <v>0</v>
      </c>
      <c r="BL212" s="16" t="s">
        <v>241</v>
      </c>
      <c r="BM212" s="252" t="s">
        <v>325</v>
      </c>
    </row>
    <row r="213" s="2" customFormat="1" ht="37.8" customHeight="1">
      <c r="A213" s="39"/>
      <c r="B213" s="40"/>
      <c r="C213" s="240" t="s">
        <v>326</v>
      </c>
      <c r="D213" s="240" t="s">
        <v>159</v>
      </c>
      <c r="E213" s="241" t="s">
        <v>327</v>
      </c>
      <c r="F213" s="242" t="s">
        <v>328</v>
      </c>
      <c r="G213" s="243" t="s">
        <v>227</v>
      </c>
      <c r="H213" s="244">
        <v>2</v>
      </c>
      <c r="I213" s="245"/>
      <c r="J213" s="246">
        <f>ROUND(I213*H213,2)</f>
        <v>0</v>
      </c>
      <c r="K213" s="247"/>
      <c r="L213" s="42"/>
      <c r="M213" s="248" t="s">
        <v>1</v>
      </c>
      <c r="N213" s="249" t="s">
        <v>43</v>
      </c>
      <c r="O213" s="92"/>
      <c r="P213" s="250">
        <f>O213*H213</f>
        <v>0</v>
      </c>
      <c r="Q213" s="250">
        <v>0.00020000000000000001</v>
      </c>
      <c r="R213" s="250">
        <f>Q213*H213</f>
        <v>0.00040000000000000002</v>
      </c>
      <c r="S213" s="250">
        <v>0</v>
      </c>
      <c r="T213" s="25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52" t="s">
        <v>241</v>
      </c>
      <c r="AT213" s="252" t="s">
        <v>159</v>
      </c>
      <c r="AU213" s="252" t="s">
        <v>88</v>
      </c>
      <c r="AY213" s="16" t="s">
        <v>156</v>
      </c>
      <c r="BE213" s="140">
        <f>IF(N213="základní",J213,0)</f>
        <v>0</v>
      </c>
      <c r="BF213" s="140">
        <f>IF(N213="snížená",J213,0)</f>
        <v>0</v>
      </c>
      <c r="BG213" s="140">
        <f>IF(N213="zákl. přenesená",J213,0)</f>
        <v>0</v>
      </c>
      <c r="BH213" s="140">
        <f>IF(N213="sníž. přenesená",J213,0)</f>
        <v>0</v>
      </c>
      <c r="BI213" s="140">
        <f>IF(N213="nulová",J213,0)</f>
        <v>0</v>
      </c>
      <c r="BJ213" s="16" t="s">
        <v>86</v>
      </c>
      <c r="BK213" s="140">
        <f>ROUND(I213*H213,2)</f>
        <v>0</v>
      </c>
      <c r="BL213" s="16" t="s">
        <v>241</v>
      </c>
      <c r="BM213" s="252" t="s">
        <v>329</v>
      </c>
    </row>
    <row r="214" s="2" customFormat="1" ht="24.15" customHeight="1">
      <c r="A214" s="39"/>
      <c r="B214" s="40"/>
      <c r="C214" s="240" t="s">
        <v>330</v>
      </c>
      <c r="D214" s="240" t="s">
        <v>159</v>
      </c>
      <c r="E214" s="241" t="s">
        <v>331</v>
      </c>
      <c r="F214" s="242" t="s">
        <v>332</v>
      </c>
      <c r="G214" s="243" t="s">
        <v>194</v>
      </c>
      <c r="H214" s="244">
        <v>2</v>
      </c>
      <c r="I214" s="245"/>
      <c r="J214" s="246">
        <f>ROUND(I214*H214,2)</f>
        <v>0</v>
      </c>
      <c r="K214" s="247"/>
      <c r="L214" s="42"/>
      <c r="M214" s="248" t="s">
        <v>1</v>
      </c>
      <c r="N214" s="249" t="s">
        <v>43</v>
      </c>
      <c r="O214" s="92"/>
      <c r="P214" s="250">
        <f>O214*H214</f>
        <v>0</v>
      </c>
      <c r="Q214" s="250">
        <v>0</v>
      </c>
      <c r="R214" s="250">
        <f>Q214*H214</f>
        <v>0</v>
      </c>
      <c r="S214" s="250">
        <v>0</v>
      </c>
      <c r="T214" s="25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52" t="s">
        <v>241</v>
      </c>
      <c r="AT214" s="252" t="s">
        <v>159</v>
      </c>
      <c r="AU214" s="252" t="s">
        <v>88</v>
      </c>
      <c r="AY214" s="16" t="s">
        <v>156</v>
      </c>
      <c r="BE214" s="140">
        <f>IF(N214="základní",J214,0)</f>
        <v>0</v>
      </c>
      <c r="BF214" s="140">
        <f>IF(N214="snížená",J214,0)</f>
        <v>0</v>
      </c>
      <c r="BG214" s="140">
        <f>IF(N214="zákl. přenesená",J214,0)</f>
        <v>0</v>
      </c>
      <c r="BH214" s="140">
        <f>IF(N214="sníž. přenesená",J214,0)</f>
        <v>0</v>
      </c>
      <c r="BI214" s="140">
        <f>IF(N214="nulová",J214,0)</f>
        <v>0</v>
      </c>
      <c r="BJ214" s="16" t="s">
        <v>86</v>
      </c>
      <c r="BK214" s="140">
        <f>ROUND(I214*H214,2)</f>
        <v>0</v>
      </c>
      <c r="BL214" s="16" t="s">
        <v>241</v>
      </c>
      <c r="BM214" s="252" t="s">
        <v>333</v>
      </c>
    </row>
    <row r="215" s="2" customFormat="1" ht="14.4" customHeight="1">
      <c r="A215" s="39"/>
      <c r="B215" s="40"/>
      <c r="C215" s="240" t="s">
        <v>334</v>
      </c>
      <c r="D215" s="240" t="s">
        <v>159</v>
      </c>
      <c r="E215" s="241" t="s">
        <v>335</v>
      </c>
      <c r="F215" s="242" t="s">
        <v>336</v>
      </c>
      <c r="G215" s="243" t="s">
        <v>227</v>
      </c>
      <c r="H215" s="244">
        <v>4</v>
      </c>
      <c r="I215" s="245"/>
      <c r="J215" s="246">
        <f>ROUND(I215*H215,2)</f>
        <v>0</v>
      </c>
      <c r="K215" s="247"/>
      <c r="L215" s="42"/>
      <c r="M215" s="248" t="s">
        <v>1</v>
      </c>
      <c r="N215" s="249" t="s">
        <v>43</v>
      </c>
      <c r="O215" s="92"/>
      <c r="P215" s="250">
        <f>O215*H215</f>
        <v>0</v>
      </c>
      <c r="Q215" s="250">
        <v>1.0000000000000001E-05</v>
      </c>
      <c r="R215" s="250">
        <f>Q215*H215</f>
        <v>4.0000000000000003E-05</v>
      </c>
      <c r="S215" s="250">
        <v>0</v>
      </c>
      <c r="T215" s="25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52" t="s">
        <v>241</v>
      </c>
      <c r="AT215" s="252" t="s">
        <v>159</v>
      </c>
      <c r="AU215" s="252" t="s">
        <v>88</v>
      </c>
      <c r="AY215" s="16" t="s">
        <v>156</v>
      </c>
      <c r="BE215" s="140">
        <f>IF(N215="základní",J215,0)</f>
        <v>0</v>
      </c>
      <c r="BF215" s="140">
        <f>IF(N215="snížená",J215,0)</f>
        <v>0</v>
      </c>
      <c r="BG215" s="140">
        <f>IF(N215="zákl. přenesená",J215,0)</f>
        <v>0</v>
      </c>
      <c r="BH215" s="140">
        <f>IF(N215="sníž. přenesená",J215,0)</f>
        <v>0</v>
      </c>
      <c r="BI215" s="140">
        <f>IF(N215="nulová",J215,0)</f>
        <v>0</v>
      </c>
      <c r="BJ215" s="16" t="s">
        <v>86</v>
      </c>
      <c r="BK215" s="140">
        <f>ROUND(I215*H215,2)</f>
        <v>0</v>
      </c>
      <c r="BL215" s="16" t="s">
        <v>241</v>
      </c>
      <c r="BM215" s="252" t="s">
        <v>337</v>
      </c>
    </row>
    <row r="216" s="2" customFormat="1" ht="24.15" customHeight="1">
      <c r="A216" s="39"/>
      <c r="B216" s="40"/>
      <c r="C216" s="240" t="s">
        <v>338</v>
      </c>
      <c r="D216" s="240" t="s">
        <v>159</v>
      </c>
      <c r="E216" s="241" t="s">
        <v>339</v>
      </c>
      <c r="F216" s="242" t="s">
        <v>340</v>
      </c>
      <c r="G216" s="243" t="s">
        <v>236</v>
      </c>
      <c r="H216" s="244">
        <v>0.002</v>
      </c>
      <c r="I216" s="245"/>
      <c r="J216" s="246">
        <f>ROUND(I216*H216,2)</f>
        <v>0</v>
      </c>
      <c r="K216" s="247"/>
      <c r="L216" s="42"/>
      <c r="M216" s="248" t="s">
        <v>1</v>
      </c>
      <c r="N216" s="249" t="s">
        <v>43</v>
      </c>
      <c r="O216" s="92"/>
      <c r="P216" s="250">
        <f>O216*H216</f>
        <v>0</v>
      </c>
      <c r="Q216" s="250">
        <v>0</v>
      </c>
      <c r="R216" s="250">
        <f>Q216*H216</f>
        <v>0</v>
      </c>
      <c r="S216" s="250">
        <v>0</v>
      </c>
      <c r="T216" s="25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52" t="s">
        <v>241</v>
      </c>
      <c r="AT216" s="252" t="s">
        <v>159</v>
      </c>
      <c r="AU216" s="252" t="s">
        <v>88</v>
      </c>
      <c r="AY216" s="16" t="s">
        <v>156</v>
      </c>
      <c r="BE216" s="140">
        <f>IF(N216="základní",J216,0)</f>
        <v>0</v>
      </c>
      <c r="BF216" s="140">
        <f>IF(N216="snížená",J216,0)</f>
        <v>0</v>
      </c>
      <c r="BG216" s="140">
        <f>IF(N216="zákl. přenesená",J216,0)</f>
        <v>0</v>
      </c>
      <c r="BH216" s="140">
        <f>IF(N216="sníž. přenesená",J216,0)</f>
        <v>0</v>
      </c>
      <c r="BI216" s="140">
        <f>IF(N216="nulová",J216,0)</f>
        <v>0</v>
      </c>
      <c r="BJ216" s="16" t="s">
        <v>86</v>
      </c>
      <c r="BK216" s="140">
        <f>ROUND(I216*H216,2)</f>
        <v>0</v>
      </c>
      <c r="BL216" s="16" t="s">
        <v>241</v>
      </c>
      <c r="BM216" s="252" t="s">
        <v>341</v>
      </c>
    </row>
    <row r="217" s="2" customFormat="1" ht="24.15" customHeight="1">
      <c r="A217" s="39"/>
      <c r="B217" s="40"/>
      <c r="C217" s="240" t="s">
        <v>342</v>
      </c>
      <c r="D217" s="240" t="s">
        <v>159</v>
      </c>
      <c r="E217" s="241" t="s">
        <v>343</v>
      </c>
      <c r="F217" s="242" t="s">
        <v>344</v>
      </c>
      <c r="G217" s="243" t="s">
        <v>236</v>
      </c>
      <c r="H217" s="244">
        <v>0.002</v>
      </c>
      <c r="I217" s="245"/>
      <c r="J217" s="246">
        <f>ROUND(I217*H217,2)</f>
        <v>0</v>
      </c>
      <c r="K217" s="247"/>
      <c r="L217" s="42"/>
      <c r="M217" s="248" t="s">
        <v>1</v>
      </c>
      <c r="N217" s="249" t="s">
        <v>43</v>
      </c>
      <c r="O217" s="92"/>
      <c r="P217" s="250">
        <f>O217*H217</f>
        <v>0</v>
      </c>
      <c r="Q217" s="250">
        <v>0</v>
      </c>
      <c r="R217" s="250">
        <f>Q217*H217</f>
        <v>0</v>
      </c>
      <c r="S217" s="250">
        <v>0</v>
      </c>
      <c r="T217" s="25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52" t="s">
        <v>241</v>
      </c>
      <c r="AT217" s="252" t="s">
        <v>159</v>
      </c>
      <c r="AU217" s="252" t="s">
        <v>88</v>
      </c>
      <c r="AY217" s="16" t="s">
        <v>156</v>
      </c>
      <c r="BE217" s="140">
        <f>IF(N217="základní",J217,0)</f>
        <v>0</v>
      </c>
      <c r="BF217" s="140">
        <f>IF(N217="snížená",J217,0)</f>
        <v>0</v>
      </c>
      <c r="BG217" s="140">
        <f>IF(N217="zákl. přenesená",J217,0)</f>
        <v>0</v>
      </c>
      <c r="BH217" s="140">
        <f>IF(N217="sníž. přenesená",J217,0)</f>
        <v>0</v>
      </c>
      <c r="BI217" s="140">
        <f>IF(N217="nulová",J217,0)</f>
        <v>0</v>
      </c>
      <c r="BJ217" s="16" t="s">
        <v>86</v>
      </c>
      <c r="BK217" s="140">
        <f>ROUND(I217*H217,2)</f>
        <v>0</v>
      </c>
      <c r="BL217" s="16" t="s">
        <v>241</v>
      </c>
      <c r="BM217" s="252" t="s">
        <v>345</v>
      </c>
    </row>
    <row r="218" s="2" customFormat="1" ht="24.15" customHeight="1">
      <c r="A218" s="39"/>
      <c r="B218" s="40"/>
      <c r="C218" s="240" t="s">
        <v>346</v>
      </c>
      <c r="D218" s="240" t="s">
        <v>159</v>
      </c>
      <c r="E218" s="241" t="s">
        <v>347</v>
      </c>
      <c r="F218" s="242" t="s">
        <v>348</v>
      </c>
      <c r="G218" s="243" t="s">
        <v>236</v>
      </c>
      <c r="H218" s="244">
        <v>0.002</v>
      </c>
      <c r="I218" s="245"/>
      <c r="J218" s="246">
        <f>ROUND(I218*H218,2)</f>
        <v>0</v>
      </c>
      <c r="K218" s="247"/>
      <c r="L218" s="42"/>
      <c r="M218" s="248" t="s">
        <v>1</v>
      </c>
      <c r="N218" s="249" t="s">
        <v>43</v>
      </c>
      <c r="O218" s="92"/>
      <c r="P218" s="250">
        <f>O218*H218</f>
        <v>0</v>
      </c>
      <c r="Q218" s="250">
        <v>0</v>
      </c>
      <c r="R218" s="250">
        <f>Q218*H218</f>
        <v>0</v>
      </c>
      <c r="S218" s="250">
        <v>0</v>
      </c>
      <c r="T218" s="25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52" t="s">
        <v>241</v>
      </c>
      <c r="AT218" s="252" t="s">
        <v>159</v>
      </c>
      <c r="AU218" s="252" t="s">
        <v>88</v>
      </c>
      <c r="AY218" s="16" t="s">
        <v>156</v>
      </c>
      <c r="BE218" s="140">
        <f>IF(N218="základní",J218,0)</f>
        <v>0</v>
      </c>
      <c r="BF218" s="140">
        <f>IF(N218="snížená",J218,0)</f>
        <v>0</v>
      </c>
      <c r="BG218" s="140">
        <f>IF(N218="zákl. přenesená",J218,0)</f>
        <v>0</v>
      </c>
      <c r="BH218" s="140">
        <f>IF(N218="sníž. přenesená",J218,0)</f>
        <v>0</v>
      </c>
      <c r="BI218" s="140">
        <f>IF(N218="nulová",J218,0)</f>
        <v>0</v>
      </c>
      <c r="BJ218" s="16" t="s">
        <v>86</v>
      </c>
      <c r="BK218" s="140">
        <f>ROUND(I218*H218,2)</f>
        <v>0</v>
      </c>
      <c r="BL218" s="16" t="s">
        <v>241</v>
      </c>
      <c r="BM218" s="252" t="s">
        <v>349</v>
      </c>
    </row>
    <row r="219" s="12" customFormat="1" ht="22.8" customHeight="1">
      <c r="A219" s="12"/>
      <c r="B219" s="224"/>
      <c r="C219" s="225"/>
      <c r="D219" s="226" t="s">
        <v>77</v>
      </c>
      <c r="E219" s="238" t="s">
        <v>350</v>
      </c>
      <c r="F219" s="238" t="s">
        <v>351</v>
      </c>
      <c r="G219" s="225"/>
      <c r="H219" s="225"/>
      <c r="I219" s="228"/>
      <c r="J219" s="239">
        <f>BK219</f>
        <v>0</v>
      </c>
      <c r="K219" s="225"/>
      <c r="L219" s="230"/>
      <c r="M219" s="231"/>
      <c r="N219" s="232"/>
      <c r="O219" s="232"/>
      <c r="P219" s="233">
        <f>SUM(P220:P239)</f>
        <v>0</v>
      </c>
      <c r="Q219" s="232"/>
      <c r="R219" s="233">
        <f>SUM(R220:R239)</f>
        <v>0.095679999999999987</v>
      </c>
      <c r="S219" s="232"/>
      <c r="T219" s="234">
        <f>SUM(T220:T239)</f>
        <v>0.093850000000000003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35" t="s">
        <v>88</v>
      </c>
      <c r="AT219" s="236" t="s">
        <v>77</v>
      </c>
      <c r="AU219" s="236" t="s">
        <v>86</v>
      </c>
      <c r="AY219" s="235" t="s">
        <v>156</v>
      </c>
      <c r="BK219" s="237">
        <f>SUM(BK220:BK239)</f>
        <v>0</v>
      </c>
    </row>
    <row r="220" s="2" customFormat="1" ht="14.4" customHeight="1">
      <c r="A220" s="39"/>
      <c r="B220" s="40"/>
      <c r="C220" s="240" t="s">
        <v>352</v>
      </c>
      <c r="D220" s="240" t="s">
        <v>159</v>
      </c>
      <c r="E220" s="241" t="s">
        <v>353</v>
      </c>
      <c r="F220" s="242" t="s">
        <v>354</v>
      </c>
      <c r="G220" s="243" t="s">
        <v>355</v>
      </c>
      <c r="H220" s="244">
        <v>1</v>
      </c>
      <c r="I220" s="245"/>
      <c r="J220" s="246">
        <f>ROUND(I220*H220,2)</f>
        <v>0</v>
      </c>
      <c r="K220" s="247"/>
      <c r="L220" s="42"/>
      <c r="M220" s="248" t="s">
        <v>1</v>
      </c>
      <c r="N220" s="249" t="s">
        <v>43</v>
      </c>
      <c r="O220" s="92"/>
      <c r="P220" s="250">
        <f>O220*H220</f>
        <v>0</v>
      </c>
      <c r="Q220" s="250">
        <v>0</v>
      </c>
      <c r="R220" s="250">
        <f>Q220*H220</f>
        <v>0</v>
      </c>
      <c r="S220" s="250">
        <v>0.01933</v>
      </c>
      <c r="T220" s="251">
        <f>S220*H220</f>
        <v>0.01933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52" t="s">
        <v>241</v>
      </c>
      <c r="AT220" s="252" t="s">
        <v>159</v>
      </c>
      <c r="AU220" s="252" t="s">
        <v>88</v>
      </c>
      <c r="AY220" s="16" t="s">
        <v>156</v>
      </c>
      <c r="BE220" s="140">
        <f>IF(N220="základní",J220,0)</f>
        <v>0</v>
      </c>
      <c r="BF220" s="140">
        <f>IF(N220="snížená",J220,0)</f>
        <v>0</v>
      </c>
      <c r="BG220" s="140">
        <f>IF(N220="zákl. přenesená",J220,0)</f>
        <v>0</v>
      </c>
      <c r="BH220" s="140">
        <f>IF(N220="sníž. přenesená",J220,0)</f>
        <v>0</v>
      </c>
      <c r="BI220" s="140">
        <f>IF(N220="nulová",J220,0)</f>
        <v>0</v>
      </c>
      <c r="BJ220" s="16" t="s">
        <v>86</v>
      </c>
      <c r="BK220" s="140">
        <f>ROUND(I220*H220,2)</f>
        <v>0</v>
      </c>
      <c r="BL220" s="16" t="s">
        <v>241</v>
      </c>
      <c r="BM220" s="252" t="s">
        <v>356</v>
      </c>
    </row>
    <row r="221" s="2" customFormat="1" ht="24.15" customHeight="1">
      <c r="A221" s="39"/>
      <c r="B221" s="40"/>
      <c r="C221" s="240" t="s">
        <v>357</v>
      </c>
      <c r="D221" s="240" t="s">
        <v>159</v>
      </c>
      <c r="E221" s="241" t="s">
        <v>358</v>
      </c>
      <c r="F221" s="242" t="s">
        <v>359</v>
      </c>
      <c r="G221" s="243" t="s">
        <v>355</v>
      </c>
      <c r="H221" s="244">
        <v>1</v>
      </c>
      <c r="I221" s="245"/>
      <c r="J221" s="246">
        <f>ROUND(I221*H221,2)</f>
        <v>0</v>
      </c>
      <c r="K221" s="247"/>
      <c r="L221" s="42"/>
      <c r="M221" s="248" t="s">
        <v>1</v>
      </c>
      <c r="N221" s="249" t="s">
        <v>43</v>
      </c>
      <c r="O221" s="92"/>
      <c r="P221" s="250">
        <f>O221*H221</f>
        <v>0</v>
      </c>
      <c r="Q221" s="250">
        <v>0.016969999999999999</v>
      </c>
      <c r="R221" s="250">
        <f>Q221*H221</f>
        <v>0.016969999999999999</v>
      </c>
      <c r="S221" s="250">
        <v>0</v>
      </c>
      <c r="T221" s="25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52" t="s">
        <v>241</v>
      </c>
      <c r="AT221" s="252" t="s">
        <v>159</v>
      </c>
      <c r="AU221" s="252" t="s">
        <v>88</v>
      </c>
      <c r="AY221" s="16" t="s">
        <v>156</v>
      </c>
      <c r="BE221" s="140">
        <f>IF(N221="základní",J221,0)</f>
        <v>0</v>
      </c>
      <c r="BF221" s="140">
        <f>IF(N221="snížená",J221,0)</f>
        <v>0</v>
      </c>
      <c r="BG221" s="140">
        <f>IF(N221="zákl. přenesená",J221,0)</f>
        <v>0</v>
      </c>
      <c r="BH221" s="140">
        <f>IF(N221="sníž. přenesená",J221,0)</f>
        <v>0</v>
      </c>
      <c r="BI221" s="140">
        <f>IF(N221="nulová",J221,0)</f>
        <v>0</v>
      </c>
      <c r="BJ221" s="16" t="s">
        <v>86</v>
      </c>
      <c r="BK221" s="140">
        <f>ROUND(I221*H221,2)</f>
        <v>0</v>
      </c>
      <c r="BL221" s="16" t="s">
        <v>241</v>
      </c>
      <c r="BM221" s="252" t="s">
        <v>360</v>
      </c>
    </row>
    <row r="222" s="2" customFormat="1" ht="14.4" customHeight="1">
      <c r="A222" s="39"/>
      <c r="B222" s="40"/>
      <c r="C222" s="240" t="s">
        <v>361</v>
      </c>
      <c r="D222" s="240" t="s">
        <v>159</v>
      </c>
      <c r="E222" s="241" t="s">
        <v>362</v>
      </c>
      <c r="F222" s="242" t="s">
        <v>363</v>
      </c>
      <c r="G222" s="243" t="s">
        <v>355</v>
      </c>
      <c r="H222" s="244">
        <v>1</v>
      </c>
      <c r="I222" s="245"/>
      <c r="J222" s="246">
        <f>ROUND(I222*H222,2)</f>
        <v>0</v>
      </c>
      <c r="K222" s="247"/>
      <c r="L222" s="42"/>
      <c r="M222" s="248" t="s">
        <v>1</v>
      </c>
      <c r="N222" s="249" t="s">
        <v>43</v>
      </c>
      <c r="O222" s="92"/>
      <c r="P222" s="250">
        <f>O222*H222</f>
        <v>0</v>
      </c>
      <c r="Q222" s="250">
        <v>0</v>
      </c>
      <c r="R222" s="250">
        <f>Q222*H222</f>
        <v>0</v>
      </c>
      <c r="S222" s="250">
        <v>0.019460000000000002</v>
      </c>
      <c r="T222" s="251">
        <f>S222*H222</f>
        <v>0.019460000000000002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52" t="s">
        <v>241</v>
      </c>
      <c r="AT222" s="252" t="s">
        <v>159</v>
      </c>
      <c r="AU222" s="252" t="s">
        <v>88</v>
      </c>
      <c r="AY222" s="16" t="s">
        <v>156</v>
      </c>
      <c r="BE222" s="140">
        <f>IF(N222="základní",J222,0)</f>
        <v>0</v>
      </c>
      <c r="BF222" s="140">
        <f>IF(N222="snížená",J222,0)</f>
        <v>0</v>
      </c>
      <c r="BG222" s="140">
        <f>IF(N222="zákl. přenesená",J222,0)</f>
        <v>0</v>
      </c>
      <c r="BH222" s="140">
        <f>IF(N222="sníž. přenesená",J222,0)</f>
        <v>0</v>
      </c>
      <c r="BI222" s="140">
        <f>IF(N222="nulová",J222,0)</f>
        <v>0</v>
      </c>
      <c r="BJ222" s="16" t="s">
        <v>86</v>
      </c>
      <c r="BK222" s="140">
        <f>ROUND(I222*H222,2)</f>
        <v>0</v>
      </c>
      <c r="BL222" s="16" t="s">
        <v>241</v>
      </c>
      <c r="BM222" s="252" t="s">
        <v>364</v>
      </c>
    </row>
    <row r="223" s="2" customFormat="1" ht="24.15" customHeight="1">
      <c r="A223" s="39"/>
      <c r="B223" s="40"/>
      <c r="C223" s="240" t="s">
        <v>365</v>
      </c>
      <c r="D223" s="240" t="s">
        <v>159</v>
      </c>
      <c r="E223" s="241" t="s">
        <v>366</v>
      </c>
      <c r="F223" s="242" t="s">
        <v>367</v>
      </c>
      <c r="G223" s="243" t="s">
        <v>355</v>
      </c>
      <c r="H223" s="244">
        <v>1</v>
      </c>
      <c r="I223" s="245"/>
      <c r="J223" s="246">
        <f>ROUND(I223*H223,2)</f>
        <v>0</v>
      </c>
      <c r="K223" s="247"/>
      <c r="L223" s="42"/>
      <c r="M223" s="248" t="s">
        <v>1</v>
      </c>
      <c r="N223" s="249" t="s">
        <v>43</v>
      </c>
      <c r="O223" s="92"/>
      <c r="P223" s="250">
        <f>O223*H223</f>
        <v>0</v>
      </c>
      <c r="Q223" s="250">
        <v>0.01197</v>
      </c>
      <c r="R223" s="250">
        <f>Q223*H223</f>
        <v>0.01197</v>
      </c>
      <c r="S223" s="250">
        <v>0</v>
      </c>
      <c r="T223" s="25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52" t="s">
        <v>241</v>
      </c>
      <c r="AT223" s="252" t="s">
        <v>159</v>
      </c>
      <c r="AU223" s="252" t="s">
        <v>88</v>
      </c>
      <c r="AY223" s="16" t="s">
        <v>156</v>
      </c>
      <c r="BE223" s="140">
        <f>IF(N223="základní",J223,0)</f>
        <v>0</v>
      </c>
      <c r="BF223" s="140">
        <f>IF(N223="snížená",J223,0)</f>
        <v>0</v>
      </c>
      <c r="BG223" s="140">
        <f>IF(N223="zákl. přenesená",J223,0)</f>
        <v>0</v>
      </c>
      <c r="BH223" s="140">
        <f>IF(N223="sníž. přenesená",J223,0)</f>
        <v>0</v>
      </c>
      <c r="BI223" s="140">
        <f>IF(N223="nulová",J223,0)</f>
        <v>0</v>
      </c>
      <c r="BJ223" s="16" t="s">
        <v>86</v>
      </c>
      <c r="BK223" s="140">
        <f>ROUND(I223*H223,2)</f>
        <v>0</v>
      </c>
      <c r="BL223" s="16" t="s">
        <v>241</v>
      </c>
      <c r="BM223" s="252" t="s">
        <v>368</v>
      </c>
    </row>
    <row r="224" s="2" customFormat="1" ht="14.4" customHeight="1">
      <c r="A224" s="39"/>
      <c r="B224" s="40"/>
      <c r="C224" s="240" t="s">
        <v>369</v>
      </c>
      <c r="D224" s="240" t="s">
        <v>159</v>
      </c>
      <c r="E224" s="241" t="s">
        <v>370</v>
      </c>
      <c r="F224" s="242" t="s">
        <v>371</v>
      </c>
      <c r="G224" s="243" t="s">
        <v>355</v>
      </c>
      <c r="H224" s="244">
        <v>2</v>
      </c>
      <c r="I224" s="245"/>
      <c r="J224" s="246">
        <f>ROUND(I224*H224,2)</f>
        <v>0</v>
      </c>
      <c r="K224" s="247"/>
      <c r="L224" s="42"/>
      <c r="M224" s="248" t="s">
        <v>1</v>
      </c>
      <c r="N224" s="249" t="s">
        <v>43</v>
      </c>
      <c r="O224" s="92"/>
      <c r="P224" s="250">
        <f>O224*H224</f>
        <v>0</v>
      </c>
      <c r="Q224" s="250">
        <v>0</v>
      </c>
      <c r="R224" s="250">
        <f>Q224*H224</f>
        <v>0</v>
      </c>
      <c r="S224" s="250">
        <v>0.024500000000000001</v>
      </c>
      <c r="T224" s="251">
        <f>S224*H224</f>
        <v>0.049000000000000002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52" t="s">
        <v>241</v>
      </c>
      <c r="AT224" s="252" t="s">
        <v>159</v>
      </c>
      <c r="AU224" s="252" t="s">
        <v>88</v>
      </c>
      <c r="AY224" s="16" t="s">
        <v>156</v>
      </c>
      <c r="BE224" s="140">
        <f>IF(N224="základní",J224,0)</f>
        <v>0</v>
      </c>
      <c r="BF224" s="140">
        <f>IF(N224="snížená",J224,0)</f>
        <v>0</v>
      </c>
      <c r="BG224" s="140">
        <f>IF(N224="zákl. přenesená",J224,0)</f>
        <v>0</v>
      </c>
      <c r="BH224" s="140">
        <f>IF(N224="sníž. přenesená",J224,0)</f>
        <v>0</v>
      </c>
      <c r="BI224" s="140">
        <f>IF(N224="nulová",J224,0)</f>
        <v>0</v>
      </c>
      <c r="BJ224" s="16" t="s">
        <v>86</v>
      </c>
      <c r="BK224" s="140">
        <f>ROUND(I224*H224,2)</f>
        <v>0</v>
      </c>
      <c r="BL224" s="16" t="s">
        <v>241</v>
      </c>
      <c r="BM224" s="252" t="s">
        <v>372</v>
      </c>
    </row>
    <row r="225" s="2" customFormat="1" ht="14.4" customHeight="1">
      <c r="A225" s="39"/>
      <c r="B225" s="40"/>
      <c r="C225" s="240" t="s">
        <v>373</v>
      </c>
      <c r="D225" s="240" t="s">
        <v>159</v>
      </c>
      <c r="E225" s="241" t="s">
        <v>374</v>
      </c>
      <c r="F225" s="242" t="s">
        <v>375</v>
      </c>
      <c r="G225" s="243" t="s">
        <v>355</v>
      </c>
      <c r="H225" s="244">
        <v>1</v>
      </c>
      <c r="I225" s="245"/>
      <c r="J225" s="246">
        <f>ROUND(I225*H225,2)</f>
        <v>0</v>
      </c>
      <c r="K225" s="247"/>
      <c r="L225" s="42"/>
      <c r="M225" s="248" t="s">
        <v>1</v>
      </c>
      <c r="N225" s="249" t="s">
        <v>43</v>
      </c>
      <c r="O225" s="92"/>
      <c r="P225" s="250">
        <f>O225*H225</f>
        <v>0</v>
      </c>
      <c r="Q225" s="250">
        <v>0.01234</v>
      </c>
      <c r="R225" s="250">
        <f>Q225*H225</f>
        <v>0.01234</v>
      </c>
      <c r="S225" s="250">
        <v>0</v>
      </c>
      <c r="T225" s="25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52" t="s">
        <v>241</v>
      </c>
      <c r="AT225" s="252" t="s">
        <v>159</v>
      </c>
      <c r="AU225" s="252" t="s">
        <v>88</v>
      </c>
      <c r="AY225" s="16" t="s">
        <v>156</v>
      </c>
      <c r="BE225" s="140">
        <f>IF(N225="základní",J225,0)</f>
        <v>0</v>
      </c>
      <c r="BF225" s="140">
        <f>IF(N225="snížená",J225,0)</f>
        <v>0</v>
      </c>
      <c r="BG225" s="140">
        <f>IF(N225="zákl. přenesená",J225,0)</f>
        <v>0</v>
      </c>
      <c r="BH225" s="140">
        <f>IF(N225="sníž. přenesená",J225,0)</f>
        <v>0</v>
      </c>
      <c r="BI225" s="140">
        <f>IF(N225="nulová",J225,0)</f>
        <v>0</v>
      </c>
      <c r="BJ225" s="16" t="s">
        <v>86</v>
      </c>
      <c r="BK225" s="140">
        <f>ROUND(I225*H225,2)</f>
        <v>0</v>
      </c>
      <c r="BL225" s="16" t="s">
        <v>241</v>
      </c>
      <c r="BM225" s="252" t="s">
        <v>376</v>
      </c>
    </row>
    <row r="226" s="2" customFormat="1" ht="37.8" customHeight="1">
      <c r="A226" s="39"/>
      <c r="B226" s="40"/>
      <c r="C226" s="240" t="s">
        <v>377</v>
      </c>
      <c r="D226" s="240" t="s">
        <v>159</v>
      </c>
      <c r="E226" s="241" t="s">
        <v>378</v>
      </c>
      <c r="F226" s="242" t="s">
        <v>379</v>
      </c>
      <c r="G226" s="243" t="s">
        <v>355</v>
      </c>
      <c r="H226" s="244">
        <v>1</v>
      </c>
      <c r="I226" s="245"/>
      <c r="J226" s="246">
        <f>ROUND(I226*H226,2)</f>
        <v>0</v>
      </c>
      <c r="K226" s="247"/>
      <c r="L226" s="42"/>
      <c r="M226" s="248" t="s">
        <v>1</v>
      </c>
      <c r="N226" s="249" t="s">
        <v>43</v>
      </c>
      <c r="O226" s="92"/>
      <c r="P226" s="250">
        <f>O226*H226</f>
        <v>0</v>
      </c>
      <c r="Q226" s="250">
        <v>0.032469999999999999</v>
      </c>
      <c r="R226" s="250">
        <f>Q226*H226</f>
        <v>0.032469999999999999</v>
      </c>
      <c r="S226" s="250">
        <v>0</v>
      </c>
      <c r="T226" s="25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52" t="s">
        <v>241</v>
      </c>
      <c r="AT226" s="252" t="s">
        <v>159</v>
      </c>
      <c r="AU226" s="252" t="s">
        <v>88</v>
      </c>
      <c r="AY226" s="16" t="s">
        <v>156</v>
      </c>
      <c r="BE226" s="140">
        <f>IF(N226="základní",J226,0)</f>
        <v>0</v>
      </c>
      <c r="BF226" s="140">
        <f>IF(N226="snížená",J226,0)</f>
        <v>0</v>
      </c>
      <c r="BG226" s="140">
        <f>IF(N226="zákl. přenesená",J226,0)</f>
        <v>0</v>
      </c>
      <c r="BH226" s="140">
        <f>IF(N226="sníž. přenesená",J226,0)</f>
        <v>0</v>
      </c>
      <c r="BI226" s="140">
        <f>IF(N226="nulová",J226,0)</f>
        <v>0</v>
      </c>
      <c r="BJ226" s="16" t="s">
        <v>86</v>
      </c>
      <c r="BK226" s="140">
        <f>ROUND(I226*H226,2)</f>
        <v>0</v>
      </c>
      <c r="BL226" s="16" t="s">
        <v>241</v>
      </c>
      <c r="BM226" s="252" t="s">
        <v>380</v>
      </c>
    </row>
    <row r="227" s="2" customFormat="1" ht="24.15" customHeight="1">
      <c r="A227" s="39"/>
      <c r="B227" s="40"/>
      <c r="C227" s="240" t="s">
        <v>381</v>
      </c>
      <c r="D227" s="240" t="s">
        <v>159</v>
      </c>
      <c r="E227" s="241" t="s">
        <v>382</v>
      </c>
      <c r="F227" s="242" t="s">
        <v>383</v>
      </c>
      <c r="G227" s="243" t="s">
        <v>355</v>
      </c>
      <c r="H227" s="244">
        <v>1</v>
      </c>
      <c r="I227" s="245"/>
      <c r="J227" s="246">
        <f>ROUND(I227*H227,2)</f>
        <v>0</v>
      </c>
      <c r="K227" s="247"/>
      <c r="L227" s="42"/>
      <c r="M227" s="248" t="s">
        <v>1</v>
      </c>
      <c r="N227" s="249" t="s">
        <v>43</v>
      </c>
      <c r="O227" s="92"/>
      <c r="P227" s="250">
        <f>O227*H227</f>
        <v>0</v>
      </c>
      <c r="Q227" s="250">
        <v>0.014749999999999999</v>
      </c>
      <c r="R227" s="250">
        <f>Q227*H227</f>
        <v>0.014749999999999999</v>
      </c>
      <c r="S227" s="250">
        <v>0</v>
      </c>
      <c r="T227" s="251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52" t="s">
        <v>241</v>
      </c>
      <c r="AT227" s="252" t="s">
        <v>159</v>
      </c>
      <c r="AU227" s="252" t="s">
        <v>88</v>
      </c>
      <c r="AY227" s="16" t="s">
        <v>156</v>
      </c>
      <c r="BE227" s="140">
        <f>IF(N227="základní",J227,0)</f>
        <v>0</v>
      </c>
      <c r="BF227" s="140">
        <f>IF(N227="snížená",J227,0)</f>
        <v>0</v>
      </c>
      <c r="BG227" s="140">
        <f>IF(N227="zákl. přenesená",J227,0)</f>
        <v>0</v>
      </c>
      <c r="BH227" s="140">
        <f>IF(N227="sníž. přenesená",J227,0)</f>
        <v>0</v>
      </c>
      <c r="BI227" s="140">
        <f>IF(N227="nulová",J227,0)</f>
        <v>0</v>
      </c>
      <c r="BJ227" s="16" t="s">
        <v>86</v>
      </c>
      <c r="BK227" s="140">
        <f>ROUND(I227*H227,2)</f>
        <v>0</v>
      </c>
      <c r="BL227" s="16" t="s">
        <v>241</v>
      </c>
      <c r="BM227" s="252" t="s">
        <v>384</v>
      </c>
    </row>
    <row r="228" s="2" customFormat="1" ht="24.15" customHeight="1">
      <c r="A228" s="39"/>
      <c r="B228" s="40"/>
      <c r="C228" s="240" t="s">
        <v>385</v>
      </c>
      <c r="D228" s="240" t="s">
        <v>159</v>
      </c>
      <c r="E228" s="241" t="s">
        <v>386</v>
      </c>
      <c r="F228" s="242" t="s">
        <v>387</v>
      </c>
      <c r="G228" s="243" t="s">
        <v>236</v>
      </c>
      <c r="H228" s="244">
        <v>0.094</v>
      </c>
      <c r="I228" s="245"/>
      <c r="J228" s="246">
        <f>ROUND(I228*H228,2)</f>
        <v>0</v>
      </c>
      <c r="K228" s="247"/>
      <c r="L228" s="42"/>
      <c r="M228" s="248" t="s">
        <v>1</v>
      </c>
      <c r="N228" s="249" t="s">
        <v>43</v>
      </c>
      <c r="O228" s="92"/>
      <c r="P228" s="250">
        <f>O228*H228</f>
        <v>0</v>
      </c>
      <c r="Q228" s="250">
        <v>0</v>
      </c>
      <c r="R228" s="250">
        <f>Q228*H228</f>
        <v>0</v>
      </c>
      <c r="S228" s="250">
        <v>0</v>
      </c>
      <c r="T228" s="251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52" t="s">
        <v>241</v>
      </c>
      <c r="AT228" s="252" t="s">
        <v>159</v>
      </c>
      <c r="AU228" s="252" t="s">
        <v>88</v>
      </c>
      <c r="AY228" s="16" t="s">
        <v>156</v>
      </c>
      <c r="BE228" s="140">
        <f>IF(N228="základní",J228,0)</f>
        <v>0</v>
      </c>
      <c r="BF228" s="140">
        <f>IF(N228="snížená",J228,0)</f>
        <v>0</v>
      </c>
      <c r="BG228" s="140">
        <f>IF(N228="zákl. přenesená",J228,0)</f>
        <v>0</v>
      </c>
      <c r="BH228" s="140">
        <f>IF(N228="sníž. přenesená",J228,0)</f>
        <v>0</v>
      </c>
      <c r="BI228" s="140">
        <f>IF(N228="nulová",J228,0)</f>
        <v>0</v>
      </c>
      <c r="BJ228" s="16" t="s">
        <v>86</v>
      </c>
      <c r="BK228" s="140">
        <f>ROUND(I228*H228,2)</f>
        <v>0</v>
      </c>
      <c r="BL228" s="16" t="s">
        <v>241</v>
      </c>
      <c r="BM228" s="252" t="s">
        <v>388</v>
      </c>
    </row>
    <row r="229" s="2" customFormat="1" ht="24.15" customHeight="1">
      <c r="A229" s="39"/>
      <c r="B229" s="40"/>
      <c r="C229" s="240" t="s">
        <v>389</v>
      </c>
      <c r="D229" s="240" t="s">
        <v>159</v>
      </c>
      <c r="E229" s="241" t="s">
        <v>390</v>
      </c>
      <c r="F229" s="242" t="s">
        <v>391</v>
      </c>
      <c r="G229" s="243" t="s">
        <v>355</v>
      </c>
      <c r="H229" s="244">
        <v>2</v>
      </c>
      <c r="I229" s="245"/>
      <c r="J229" s="246">
        <f>ROUND(I229*H229,2)</f>
        <v>0</v>
      </c>
      <c r="K229" s="247"/>
      <c r="L229" s="42"/>
      <c r="M229" s="248" t="s">
        <v>1</v>
      </c>
      <c r="N229" s="249" t="s">
        <v>43</v>
      </c>
      <c r="O229" s="92"/>
      <c r="P229" s="250">
        <f>O229*H229</f>
        <v>0</v>
      </c>
      <c r="Q229" s="250">
        <v>0.00024000000000000001</v>
      </c>
      <c r="R229" s="250">
        <f>Q229*H229</f>
        <v>0.00048000000000000001</v>
      </c>
      <c r="S229" s="250">
        <v>0</v>
      </c>
      <c r="T229" s="25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52" t="s">
        <v>241</v>
      </c>
      <c r="AT229" s="252" t="s">
        <v>159</v>
      </c>
      <c r="AU229" s="252" t="s">
        <v>88</v>
      </c>
      <c r="AY229" s="16" t="s">
        <v>156</v>
      </c>
      <c r="BE229" s="140">
        <f>IF(N229="základní",J229,0)</f>
        <v>0</v>
      </c>
      <c r="BF229" s="140">
        <f>IF(N229="snížená",J229,0)</f>
        <v>0</v>
      </c>
      <c r="BG229" s="140">
        <f>IF(N229="zákl. přenesená",J229,0)</f>
        <v>0</v>
      </c>
      <c r="BH229" s="140">
        <f>IF(N229="sníž. přenesená",J229,0)</f>
        <v>0</v>
      </c>
      <c r="BI229" s="140">
        <f>IF(N229="nulová",J229,0)</f>
        <v>0</v>
      </c>
      <c r="BJ229" s="16" t="s">
        <v>86</v>
      </c>
      <c r="BK229" s="140">
        <f>ROUND(I229*H229,2)</f>
        <v>0</v>
      </c>
      <c r="BL229" s="16" t="s">
        <v>241</v>
      </c>
      <c r="BM229" s="252" t="s">
        <v>392</v>
      </c>
    </row>
    <row r="230" s="2" customFormat="1" ht="14.4" customHeight="1">
      <c r="A230" s="39"/>
      <c r="B230" s="40"/>
      <c r="C230" s="240" t="s">
        <v>393</v>
      </c>
      <c r="D230" s="240" t="s">
        <v>159</v>
      </c>
      <c r="E230" s="241" t="s">
        <v>394</v>
      </c>
      <c r="F230" s="242" t="s">
        <v>395</v>
      </c>
      <c r="G230" s="243" t="s">
        <v>355</v>
      </c>
      <c r="H230" s="244">
        <v>1</v>
      </c>
      <c r="I230" s="245"/>
      <c r="J230" s="246">
        <f>ROUND(I230*H230,2)</f>
        <v>0</v>
      </c>
      <c r="K230" s="247"/>
      <c r="L230" s="42"/>
      <c r="M230" s="248" t="s">
        <v>1</v>
      </c>
      <c r="N230" s="249" t="s">
        <v>43</v>
      </c>
      <c r="O230" s="92"/>
      <c r="P230" s="250">
        <f>O230*H230</f>
        <v>0</v>
      </c>
      <c r="Q230" s="250">
        <v>0</v>
      </c>
      <c r="R230" s="250">
        <f>Q230*H230</f>
        <v>0</v>
      </c>
      <c r="S230" s="250">
        <v>0.00156</v>
      </c>
      <c r="T230" s="251">
        <f>S230*H230</f>
        <v>0.00156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52" t="s">
        <v>241</v>
      </c>
      <c r="AT230" s="252" t="s">
        <v>159</v>
      </c>
      <c r="AU230" s="252" t="s">
        <v>88</v>
      </c>
      <c r="AY230" s="16" t="s">
        <v>156</v>
      </c>
      <c r="BE230" s="140">
        <f>IF(N230="základní",J230,0)</f>
        <v>0</v>
      </c>
      <c r="BF230" s="140">
        <f>IF(N230="snížená",J230,0)</f>
        <v>0</v>
      </c>
      <c r="BG230" s="140">
        <f>IF(N230="zákl. přenesená",J230,0)</f>
        <v>0</v>
      </c>
      <c r="BH230" s="140">
        <f>IF(N230="sníž. přenesená",J230,0)</f>
        <v>0</v>
      </c>
      <c r="BI230" s="140">
        <f>IF(N230="nulová",J230,0)</f>
        <v>0</v>
      </c>
      <c r="BJ230" s="16" t="s">
        <v>86</v>
      </c>
      <c r="BK230" s="140">
        <f>ROUND(I230*H230,2)</f>
        <v>0</v>
      </c>
      <c r="BL230" s="16" t="s">
        <v>241</v>
      </c>
      <c r="BM230" s="252" t="s">
        <v>396</v>
      </c>
    </row>
    <row r="231" s="2" customFormat="1" ht="24.15" customHeight="1">
      <c r="A231" s="39"/>
      <c r="B231" s="40"/>
      <c r="C231" s="240" t="s">
        <v>397</v>
      </c>
      <c r="D231" s="240" t="s">
        <v>159</v>
      </c>
      <c r="E231" s="241" t="s">
        <v>398</v>
      </c>
      <c r="F231" s="242" t="s">
        <v>399</v>
      </c>
      <c r="G231" s="243" t="s">
        <v>355</v>
      </c>
      <c r="H231" s="244">
        <v>1</v>
      </c>
      <c r="I231" s="245"/>
      <c r="J231" s="246">
        <f>ROUND(I231*H231,2)</f>
        <v>0</v>
      </c>
      <c r="K231" s="247"/>
      <c r="L231" s="42"/>
      <c r="M231" s="248" t="s">
        <v>1</v>
      </c>
      <c r="N231" s="249" t="s">
        <v>43</v>
      </c>
      <c r="O231" s="92"/>
      <c r="P231" s="250">
        <f>O231*H231</f>
        <v>0</v>
      </c>
      <c r="Q231" s="250">
        <v>0.0020799999999999998</v>
      </c>
      <c r="R231" s="250">
        <f>Q231*H231</f>
        <v>0.0020799999999999998</v>
      </c>
      <c r="S231" s="250">
        <v>0</v>
      </c>
      <c r="T231" s="25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52" t="s">
        <v>241</v>
      </c>
      <c r="AT231" s="252" t="s">
        <v>159</v>
      </c>
      <c r="AU231" s="252" t="s">
        <v>88</v>
      </c>
      <c r="AY231" s="16" t="s">
        <v>156</v>
      </c>
      <c r="BE231" s="140">
        <f>IF(N231="základní",J231,0)</f>
        <v>0</v>
      </c>
      <c r="BF231" s="140">
        <f>IF(N231="snížená",J231,0)</f>
        <v>0</v>
      </c>
      <c r="BG231" s="140">
        <f>IF(N231="zákl. přenesená",J231,0)</f>
        <v>0</v>
      </c>
      <c r="BH231" s="140">
        <f>IF(N231="sníž. přenesená",J231,0)</f>
        <v>0</v>
      </c>
      <c r="BI231" s="140">
        <f>IF(N231="nulová",J231,0)</f>
        <v>0</v>
      </c>
      <c r="BJ231" s="16" t="s">
        <v>86</v>
      </c>
      <c r="BK231" s="140">
        <f>ROUND(I231*H231,2)</f>
        <v>0</v>
      </c>
      <c r="BL231" s="16" t="s">
        <v>241</v>
      </c>
      <c r="BM231" s="252" t="s">
        <v>400</v>
      </c>
    </row>
    <row r="232" s="2" customFormat="1" ht="14.4" customHeight="1">
      <c r="A232" s="39"/>
      <c r="B232" s="40"/>
      <c r="C232" s="240" t="s">
        <v>401</v>
      </c>
      <c r="D232" s="240" t="s">
        <v>159</v>
      </c>
      <c r="E232" s="241" t="s">
        <v>402</v>
      </c>
      <c r="F232" s="242" t="s">
        <v>403</v>
      </c>
      <c r="G232" s="243" t="s">
        <v>355</v>
      </c>
      <c r="H232" s="244">
        <v>1</v>
      </c>
      <c r="I232" s="245"/>
      <c r="J232" s="246">
        <f>ROUND(I232*H232,2)</f>
        <v>0</v>
      </c>
      <c r="K232" s="247"/>
      <c r="L232" s="42"/>
      <c r="M232" s="248" t="s">
        <v>1</v>
      </c>
      <c r="N232" s="249" t="s">
        <v>43</v>
      </c>
      <c r="O232" s="92"/>
      <c r="P232" s="250">
        <f>O232*H232</f>
        <v>0</v>
      </c>
      <c r="Q232" s="250">
        <v>0.0018</v>
      </c>
      <c r="R232" s="250">
        <f>Q232*H232</f>
        <v>0.0018</v>
      </c>
      <c r="S232" s="250">
        <v>0</v>
      </c>
      <c r="T232" s="251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52" t="s">
        <v>241</v>
      </c>
      <c r="AT232" s="252" t="s">
        <v>159</v>
      </c>
      <c r="AU232" s="252" t="s">
        <v>88</v>
      </c>
      <c r="AY232" s="16" t="s">
        <v>156</v>
      </c>
      <c r="BE232" s="140">
        <f>IF(N232="základní",J232,0)</f>
        <v>0</v>
      </c>
      <c r="BF232" s="140">
        <f>IF(N232="snížená",J232,0)</f>
        <v>0</v>
      </c>
      <c r="BG232" s="140">
        <f>IF(N232="zákl. přenesená",J232,0)</f>
        <v>0</v>
      </c>
      <c r="BH232" s="140">
        <f>IF(N232="sníž. přenesená",J232,0)</f>
        <v>0</v>
      </c>
      <c r="BI232" s="140">
        <f>IF(N232="nulová",J232,0)</f>
        <v>0</v>
      </c>
      <c r="BJ232" s="16" t="s">
        <v>86</v>
      </c>
      <c r="BK232" s="140">
        <f>ROUND(I232*H232,2)</f>
        <v>0</v>
      </c>
      <c r="BL232" s="16" t="s">
        <v>241</v>
      </c>
      <c r="BM232" s="252" t="s">
        <v>404</v>
      </c>
    </row>
    <row r="233" s="2" customFormat="1" ht="14.4" customHeight="1">
      <c r="A233" s="39"/>
      <c r="B233" s="40"/>
      <c r="C233" s="240" t="s">
        <v>405</v>
      </c>
      <c r="D233" s="240" t="s">
        <v>159</v>
      </c>
      <c r="E233" s="241" t="s">
        <v>406</v>
      </c>
      <c r="F233" s="242" t="s">
        <v>407</v>
      </c>
      <c r="G233" s="243" t="s">
        <v>194</v>
      </c>
      <c r="H233" s="244">
        <v>2</v>
      </c>
      <c r="I233" s="245"/>
      <c r="J233" s="246">
        <f>ROUND(I233*H233,2)</f>
        <v>0</v>
      </c>
      <c r="K233" s="247"/>
      <c r="L233" s="42"/>
      <c r="M233" s="248" t="s">
        <v>1</v>
      </c>
      <c r="N233" s="249" t="s">
        <v>43</v>
      </c>
      <c r="O233" s="92"/>
      <c r="P233" s="250">
        <f>O233*H233</f>
        <v>0</v>
      </c>
      <c r="Q233" s="250">
        <v>0</v>
      </c>
      <c r="R233" s="250">
        <f>Q233*H233</f>
        <v>0</v>
      </c>
      <c r="S233" s="250">
        <v>0.0022499999999999998</v>
      </c>
      <c r="T233" s="251">
        <f>S233*H233</f>
        <v>0.0044999999999999997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52" t="s">
        <v>241</v>
      </c>
      <c r="AT233" s="252" t="s">
        <v>159</v>
      </c>
      <c r="AU233" s="252" t="s">
        <v>88</v>
      </c>
      <c r="AY233" s="16" t="s">
        <v>156</v>
      </c>
      <c r="BE233" s="140">
        <f>IF(N233="základní",J233,0)</f>
        <v>0</v>
      </c>
      <c r="BF233" s="140">
        <f>IF(N233="snížená",J233,0)</f>
        <v>0</v>
      </c>
      <c r="BG233" s="140">
        <f>IF(N233="zákl. přenesená",J233,0)</f>
        <v>0</v>
      </c>
      <c r="BH233" s="140">
        <f>IF(N233="sníž. přenesená",J233,0)</f>
        <v>0</v>
      </c>
      <c r="BI233" s="140">
        <f>IF(N233="nulová",J233,0)</f>
        <v>0</v>
      </c>
      <c r="BJ233" s="16" t="s">
        <v>86</v>
      </c>
      <c r="BK233" s="140">
        <f>ROUND(I233*H233,2)</f>
        <v>0</v>
      </c>
      <c r="BL233" s="16" t="s">
        <v>241</v>
      </c>
      <c r="BM233" s="252" t="s">
        <v>408</v>
      </c>
    </row>
    <row r="234" s="2" customFormat="1" ht="14.4" customHeight="1">
      <c r="A234" s="39"/>
      <c r="B234" s="40"/>
      <c r="C234" s="240" t="s">
        <v>409</v>
      </c>
      <c r="D234" s="240" t="s">
        <v>159</v>
      </c>
      <c r="E234" s="241" t="s">
        <v>410</v>
      </c>
      <c r="F234" s="242" t="s">
        <v>411</v>
      </c>
      <c r="G234" s="243" t="s">
        <v>355</v>
      </c>
      <c r="H234" s="244">
        <v>1</v>
      </c>
      <c r="I234" s="245"/>
      <c r="J234" s="246">
        <f>ROUND(I234*H234,2)</f>
        <v>0</v>
      </c>
      <c r="K234" s="247"/>
      <c r="L234" s="42"/>
      <c r="M234" s="248" t="s">
        <v>1</v>
      </c>
      <c r="N234" s="249" t="s">
        <v>43</v>
      </c>
      <c r="O234" s="92"/>
      <c r="P234" s="250">
        <f>O234*H234</f>
        <v>0</v>
      </c>
      <c r="Q234" s="250">
        <v>0.0018400000000000001</v>
      </c>
      <c r="R234" s="250">
        <f>Q234*H234</f>
        <v>0.0018400000000000001</v>
      </c>
      <c r="S234" s="250">
        <v>0</v>
      </c>
      <c r="T234" s="25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52" t="s">
        <v>241</v>
      </c>
      <c r="AT234" s="252" t="s">
        <v>159</v>
      </c>
      <c r="AU234" s="252" t="s">
        <v>88</v>
      </c>
      <c r="AY234" s="16" t="s">
        <v>156</v>
      </c>
      <c r="BE234" s="140">
        <f>IF(N234="základní",J234,0)</f>
        <v>0</v>
      </c>
      <c r="BF234" s="140">
        <f>IF(N234="snížená",J234,0)</f>
        <v>0</v>
      </c>
      <c r="BG234" s="140">
        <f>IF(N234="zákl. přenesená",J234,0)</f>
        <v>0</v>
      </c>
      <c r="BH234" s="140">
        <f>IF(N234="sníž. přenesená",J234,0)</f>
        <v>0</v>
      </c>
      <c r="BI234" s="140">
        <f>IF(N234="nulová",J234,0)</f>
        <v>0</v>
      </c>
      <c r="BJ234" s="16" t="s">
        <v>86</v>
      </c>
      <c r="BK234" s="140">
        <f>ROUND(I234*H234,2)</f>
        <v>0</v>
      </c>
      <c r="BL234" s="16" t="s">
        <v>241</v>
      </c>
      <c r="BM234" s="252" t="s">
        <v>412</v>
      </c>
    </row>
    <row r="235" s="2" customFormat="1" ht="14.4" customHeight="1">
      <c r="A235" s="39"/>
      <c r="B235" s="40"/>
      <c r="C235" s="240" t="s">
        <v>413</v>
      </c>
      <c r="D235" s="240" t="s">
        <v>159</v>
      </c>
      <c r="E235" s="241" t="s">
        <v>414</v>
      </c>
      <c r="F235" s="242" t="s">
        <v>415</v>
      </c>
      <c r="G235" s="243" t="s">
        <v>194</v>
      </c>
      <c r="H235" s="244">
        <v>1</v>
      </c>
      <c r="I235" s="245"/>
      <c r="J235" s="246">
        <f>ROUND(I235*H235,2)</f>
        <v>0</v>
      </c>
      <c r="K235" s="247"/>
      <c r="L235" s="42"/>
      <c r="M235" s="248" t="s">
        <v>1</v>
      </c>
      <c r="N235" s="249" t="s">
        <v>43</v>
      </c>
      <c r="O235" s="92"/>
      <c r="P235" s="250">
        <f>O235*H235</f>
        <v>0</v>
      </c>
      <c r="Q235" s="250">
        <v>0.00023000000000000001</v>
      </c>
      <c r="R235" s="250">
        <f>Q235*H235</f>
        <v>0.00023000000000000001</v>
      </c>
      <c r="S235" s="250">
        <v>0</v>
      </c>
      <c r="T235" s="251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52" t="s">
        <v>241</v>
      </c>
      <c r="AT235" s="252" t="s">
        <v>159</v>
      </c>
      <c r="AU235" s="252" t="s">
        <v>88</v>
      </c>
      <c r="AY235" s="16" t="s">
        <v>156</v>
      </c>
      <c r="BE235" s="140">
        <f>IF(N235="základní",J235,0)</f>
        <v>0</v>
      </c>
      <c r="BF235" s="140">
        <f>IF(N235="snížená",J235,0)</f>
        <v>0</v>
      </c>
      <c r="BG235" s="140">
        <f>IF(N235="zákl. přenesená",J235,0)</f>
        <v>0</v>
      </c>
      <c r="BH235" s="140">
        <f>IF(N235="sníž. přenesená",J235,0)</f>
        <v>0</v>
      </c>
      <c r="BI235" s="140">
        <f>IF(N235="nulová",J235,0)</f>
        <v>0</v>
      </c>
      <c r="BJ235" s="16" t="s">
        <v>86</v>
      </c>
      <c r="BK235" s="140">
        <f>ROUND(I235*H235,2)</f>
        <v>0</v>
      </c>
      <c r="BL235" s="16" t="s">
        <v>241</v>
      </c>
      <c r="BM235" s="252" t="s">
        <v>416</v>
      </c>
    </row>
    <row r="236" s="2" customFormat="1" ht="24.15" customHeight="1">
      <c r="A236" s="39"/>
      <c r="B236" s="40"/>
      <c r="C236" s="240" t="s">
        <v>417</v>
      </c>
      <c r="D236" s="240" t="s">
        <v>159</v>
      </c>
      <c r="E236" s="241" t="s">
        <v>418</v>
      </c>
      <c r="F236" s="242" t="s">
        <v>419</v>
      </c>
      <c r="G236" s="243" t="s">
        <v>194</v>
      </c>
      <c r="H236" s="244">
        <v>1</v>
      </c>
      <c r="I236" s="245"/>
      <c r="J236" s="246">
        <f>ROUND(I236*H236,2)</f>
        <v>0</v>
      </c>
      <c r="K236" s="247"/>
      <c r="L236" s="42"/>
      <c r="M236" s="248" t="s">
        <v>1</v>
      </c>
      <c r="N236" s="249" t="s">
        <v>43</v>
      </c>
      <c r="O236" s="92"/>
      <c r="P236" s="250">
        <f>O236*H236</f>
        <v>0</v>
      </c>
      <c r="Q236" s="250">
        <v>0.00075000000000000002</v>
      </c>
      <c r="R236" s="250">
        <f>Q236*H236</f>
        <v>0.00075000000000000002</v>
      </c>
      <c r="S236" s="250">
        <v>0</v>
      </c>
      <c r="T236" s="25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52" t="s">
        <v>241</v>
      </c>
      <c r="AT236" s="252" t="s">
        <v>159</v>
      </c>
      <c r="AU236" s="252" t="s">
        <v>88</v>
      </c>
      <c r="AY236" s="16" t="s">
        <v>156</v>
      </c>
      <c r="BE236" s="140">
        <f>IF(N236="základní",J236,0)</f>
        <v>0</v>
      </c>
      <c r="BF236" s="140">
        <f>IF(N236="snížená",J236,0)</f>
        <v>0</v>
      </c>
      <c r="BG236" s="140">
        <f>IF(N236="zákl. přenesená",J236,0)</f>
        <v>0</v>
      </c>
      <c r="BH236" s="140">
        <f>IF(N236="sníž. přenesená",J236,0)</f>
        <v>0</v>
      </c>
      <c r="BI236" s="140">
        <f>IF(N236="nulová",J236,0)</f>
        <v>0</v>
      </c>
      <c r="BJ236" s="16" t="s">
        <v>86</v>
      </c>
      <c r="BK236" s="140">
        <f>ROUND(I236*H236,2)</f>
        <v>0</v>
      </c>
      <c r="BL236" s="16" t="s">
        <v>241</v>
      </c>
      <c r="BM236" s="252" t="s">
        <v>420</v>
      </c>
    </row>
    <row r="237" s="2" customFormat="1" ht="24.15" customHeight="1">
      <c r="A237" s="39"/>
      <c r="B237" s="40"/>
      <c r="C237" s="240" t="s">
        <v>421</v>
      </c>
      <c r="D237" s="240" t="s">
        <v>159</v>
      </c>
      <c r="E237" s="241" t="s">
        <v>422</v>
      </c>
      <c r="F237" s="242" t="s">
        <v>423</v>
      </c>
      <c r="G237" s="243" t="s">
        <v>236</v>
      </c>
      <c r="H237" s="244">
        <v>0.096000000000000002</v>
      </c>
      <c r="I237" s="245"/>
      <c r="J237" s="246">
        <f>ROUND(I237*H237,2)</f>
        <v>0</v>
      </c>
      <c r="K237" s="247"/>
      <c r="L237" s="42"/>
      <c r="M237" s="248" t="s">
        <v>1</v>
      </c>
      <c r="N237" s="249" t="s">
        <v>43</v>
      </c>
      <c r="O237" s="92"/>
      <c r="P237" s="250">
        <f>O237*H237</f>
        <v>0</v>
      </c>
      <c r="Q237" s="250">
        <v>0</v>
      </c>
      <c r="R237" s="250">
        <f>Q237*H237</f>
        <v>0</v>
      </c>
      <c r="S237" s="250">
        <v>0</v>
      </c>
      <c r="T237" s="25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52" t="s">
        <v>241</v>
      </c>
      <c r="AT237" s="252" t="s">
        <v>159</v>
      </c>
      <c r="AU237" s="252" t="s">
        <v>88</v>
      </c>
      <c r="AY237" s="16" t="s">
        <v>156</v>
      </c>
      <c r="BE237" s="140">
        <f>IF(N237="základní",J237,0)</f>
        <v>0</v>
      </c>
      <c r="BF237" s="140">
        <f>IF(N237="snížená",J237,0)</f>
        <v>0</v>
      </c>
      <c r="BG237" s="140">
        <f>IF(N237="zákl. přenesená",J237,0)</f>
        <v>0</v>
      </c>
      <c r="BH237" s="140">
        <f>IF(N237="sníž. přenesená",J237,0)</f>
        <v>0</v>
      </c>
      <c r="BI237" s="140">
        <f>IF(N237="nulová",J237,0)</f>
        <v>0</v>
      </c>
      <c r="BJ237" s="16" t="s">
        <v>86</v>
      </c>
      <c r="BK237" s="140">
        <f>ROUND(I237*H237,2)</f>
        <v>0</v>
      </c>
      <c r="BL237" s="16" t="s">
        <v>241</v>
      </c>
      <c r="BM237" s="252" t="s">
        <v>424</v>
      </c>
    </row>
    <row r="238" s="2" customFormat="1" ht="24.15" customHeight="1">
      <c r="A238" s="39"/>
      <c r="B238" s="40"/>
      <c r="C238" s="240" t="s">
        <v>425</v>
      </c>
      <c r="D238" s="240" t="s">
        <v>159</v>
      </c>
      <c r="E238" s="241" t="s">
        <v>426</v>
      </c>
      <c r="F238" s="242" t="s">
        <v>427</v>
      </c>
      <c r="G238" s="243" t="s">
        <v>236</v>
      </c>
      <c r="H238" s="244">
        <v>0.096000000000000002</v>
      </c>
      <c r="I238" s="245"/>
      <c r="J238" s="246">
        <f>ROUND(I238*H238,2)</f>
        <v>0</v>
      </c>
      <c r="K238" s="247"/>
      <c r="L238" s="42"/>
      <c r="M238" s="248" t="s">
        <v>1</v>
      </c>
      <c r="N238" s="249" t="s">
        <v>43</v>
      </c>
      <c r="O238" s="92"/>
      <c r="P238" s="250">
        <f>O238*H238</f>
        <v>0</v>
      </c>
      <c r="Q238" s="250">
        <v>0</v>
      </c>
      <c r="R238" s="250">
        <f>Q238*H238</f>
        <v>0</v>
      </c>
      <c r="S238" s="250">
        <v>0</v>
      </c>
      <c r="T238" s="251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52" t="s">
        <v>241</v>
      </c>
      <c r="AT238" s="252" t="s">
        <v>159</v>
      </c>
      <c r="AU238" s="252" t="s">
        <v>88</v>
      </c>
      <c r="AY238" s="16" t="s">
        <v>156</v>
      </c>
      <c r="BE238" s="140">
        <f>IF(N238="základní",J238,0)</f>
        <v>0</v>
      </c>
      <c r="BF238" s="140">
        <f>IF(N238="snížená",J238,0)</f>
        <v>0</v>
      </c>
      <c r="BG238" s="140">
        <f>IF(N238="zákl. přenesená",J238,0)</f>
        <v>0</v>
      </c>
      <c r="BH238" s="140">
        <f>IF(N238="sníž. přenesená",J238,0)</f>
        <v>0</v>
      </c>
      <c r="BI238" s="140">
        <f>IF(N238="nulová",J238,0)</f>
        <v>0</v>
      </c>
      <c r="BJ238" s="16" t="s">
        <v>86</v>
      </c>
      <c r="BK238" s="140">
        <f>ROUND(I238*H238,2)</f>
        <v>0</v>
      </c>
      <c r="BL238" s="16" t="s">
        <v>241</v>
      </c>
      <c r="BM238" s="252" t="s">
        <v>428</v>
      </c>
    </row>
    <row r="239" s="2" customFormat="1" ht="24.15" customHeight="1">
      <c r="A239" s="39"/>
      <c r="B239" s="40"/>
      <c r="C239" s="240" t="s">
        <v>429</v>
      </c>
      <c r="D239" s="240" t="s">
        <v>159</v>
      </c>
      <c r="E239" s="241" t="s">
        <v>430</v>
      </c>
      <c r="F239" s="242" t="s">
        <v>431</v>
      </c>
      <c r="G239" s="243" t="s">
        <v>236</v>
      </c>
      <c r="H239" s="244">
        <v>0.096000000000000002</v>
      </c>
      <c r="I239" s="245"/>
      <c r="J239" s="246">
        <f>ROUND(I239*H239,2)</f>
        <v>0</v>
      </c>
      <c r="K239" s="247"/>
      <c r="L239" s="42"/>
      <c r="M239" s="248" t="s">
        <v>1</v>
      </c>
      <c r="N239" s="249" t="s">
        <v>43</v>
      </c>
      <c r="O239" s="92"/>
      <c r="P239" s="250">
        <f>O239*H239</f>
        <v>0</v>
      </c>
      <c r="Q239" s="250">
        <v>0</v>
      </c>
      <c r="R239" s="250">
        <f>Q239*H239</f>
        <v>0</v>
      </c>
      <c r="S239" s="250">
        <v>0</v>
      </c>
      <c r="T239" s="251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52" t="s">
        <v>241</v>
      </c>
      <c r="AT239" s="252" t="s">
        <v>159</v>
      </c>
      <c r="AU239" s="252" t="s">
        <v>88</v>
      </c>
      <c r="AY239" s="16" t="s">
        <v>156</v>
      </c>
      <c r="BE239" s="140">
        <f>IF(N239="základní",J239,0)</f>
        <v>0</v>
      </c>
      <c r="BF239" s="140">
        <f>IF(N239="snížená",J239,0)</f>
        <v>0</v>
      </c>
      <c r="BG239" s="140">
        <f>IF(N239="zákl. přenesená",J239,0)</f>
        <v>0</v>
      </c>
      <c r="BH239" s="140">
        <f>IF(N239="sníž. přenesená",J239,0)</f>
        <v>0</v>
      </c>
      <c r="BI239" s="140">
        <f>IF(N239="nulová",J239,0)</f>
        <v>0</v>
      </c>
      <c r="BJ239" s="16" t="s">
        <v>86</v>
      </c>
      <c r="BK239" s="140">
        <f>ROUND(I239*H239,2)</f>
        <v>0</v>
      </c>
      <c r="BL239" s="16" t="s">
        <v>241</v>
      </c>
      <c r="BM239" s="252" t="s">
        <v>432</v>
      </c>
    </row>
    <row r="240" s="12" customFormat="1" ht="22.8" customHeight="1">
      <c r="A240" s="12"/>
      <c r="B240" s="224"/>
      <c r="C240" s="225"/>
      <c r="D240" s="226" t="s">
        <v>77</v>
      </c>
      <c r="E240" s="238" t="s">
        <v>433</v>
      </c>
      <c r="F240" s="238" t="s">
        <v>434</v>
      </c>
      <c r="G240" s="225"/>
      <c r="H240" s="225"/>
      <c r="I240" s="228"/>
      <c r="J240" s="239">
        <f>BK240</f>
        <v>0</v>
      </c>
      <c r="K240" s="225"/>
      <c r="L240" s="230"/>
      <c r="M240" s="231"/>
      <c r="N240" s="232"/>
      <c r="O240" s="232"/>
      <c r="P240" s="233">
        <f>SUM(P241:P244)</f>
        <v>0</v>
      </c>
      <c r="Q240" s="232"/>
      <c r="R240" s="233">
        <f>SUM(R241:R244)</f>
        <v>0.0091999999999999998</v>
      </c>
      <c r="S240" s="232"/>
      <c r="T240" s="234">
        <f>SUM(T241:T244)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35" t="s">
        <v>88</v>
      </c>
      <c r="AT240" s="236" t="s">
        <v>77</v>
      </c>
      <c r="AU240" s="236" t="s">
        <v>86</v>
      </c>
      <c r="AY240" s="235" t="s">
        <v>156</v>
      </c>
      <c r="BK240" s="237">
        <f>SUM(BK241:BK244)</f>
        <v>0</v>
      </c>
    </row>
    <row r="241" s="2" customFormat="1" ht="24.15" customHeight="1">
      <c r="A241" s="39"/>
      <c r="B241" s="40"/>
      <c r="C241" s="240" t="s">
        <v>435</v>
      </c>
      <c r="D241" s="240" t="s">
        <v>159</v>
      </c>
      <c r="E241" s="241" t="s">
        <v>436</v>
      </c>
      <c r="F241" s="242" t="s">
        <v>437</v>
      </c>
      <c r="G241" s="243" t="s">
        <v>355</v>
      </c>
      <c r="H241" s="244">
        <v>1</v>
      </c>
      <c r="I241" s="245"/>
      <c r="J241" s="246">
        <f>ROUND(I241*H241,2)</f>
        <v>0</v>
      </c>
      <c r="K241" s="247"/>
      <c r="L241" s="42"/>
      <c r="M241" s="248" t="s">
        <v>1</v>
      </c>
      <c r="N241" s="249" t="s">
        <v>43</v>
      </c>
      <c r="O241" s="92"/>
      <c r="P241" s="250">
        <f>O241*H241</f>
        <v>0</v>
      </c>
      <c r="Q241" s="250">
        <v>0.0091999999999999998</v>
      </c>
      <c r="R241" s="250">
        <f>Q241*H241</f>
        <v>0.0091999999999999998</v>
      </c>
      <c r="S241" s="250">
        <v>0</v>
      </c>
      <c r="T241" s="25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52" t="s">
        <v>241</v>
      </c>
      <c r="AT241" s="252" t="s">
        <v>159</v>
      </c>
      <c r="AU241" s="252" t="s">
        <v>88</v>
      </c>
      <c r="AY241" s="16" t="s">
        <v>156</v>
      </c>
      <c r="BE241" s="140">
        <f>IF(N241="základní",J241,0)</f>
        <v>0</v>
      </c>
      <c r="BF241" s="140">
        <f>IF(N241="snížená",J241,0)</f>
        <v>0</v>
      </c>
      <c r="BG241" s="140">
        <f>IF(N241="zákl. přenesená",J241,0)</f>
        <v>0</v>
      </c>
      <c r="BH241" s="140">
        <f>IF(N241="sníž. přenesená",J241,0)</f>
        <v>0</v>
      </c>
      <c r="BI241" s="140">
        <f>IF(N241="nulová",J241,0)</f>
        <v>0</v>
      </c>
      <c r="BJ241" s="16" t="s">
        <v>86</v>
      </c>
      <c r="BK241" s="140">
        <f>ROUND(I241*H241,2)</f>
        <v>0</v>
      </c>
      <c r="BL241" s="16" t="s">
        <v>241</v>
      </c>
      <c r="BM241" s="252" t="s">
        <v>438</v>
      </c>
    </row>
    <row r="242" s="2" customFormat="1" ht="24.15" customHeight="1">
      <c r="A242" s="39"/>
      <c r="B242" s="40"/>
      <c r="C242" s="240" t="s">
        <v>439</v>
      </c>
      <c r="D242" s="240" t="s">
        <v>159</v>
      </c>
      <c r="E242" s="241" t="s">
        <v>440</v>
      </c>
      <c r="F242" s="242" t="s">
        <v>441</v>
      </c>
      <c r="G242" s="243" t="s">
        <v>236</v>
      </c>
      <c r="H242" s="244">
        <v>0.0089999999999999993</v>
      </c>
      <c r="I242" s="245"/>
      <c r="J242" s="246">
        <f>ROUND(I242*H242,2)</f>
        <v>0</v>
      </c>
      <c r="K242" s="247"/>
      <c r="L242" s="42"/>
      <c r="M242" s="248" t="s">
        <v>1</v>
      </c>
      <c r="N242" s="249" t="s">
        <v>43</v>
      </c>
      <c r="O242" s="92"/>
      <c r="P242" s="250">
        <f>O242*H242</f>
        <v>0</v>
      </c>
      <c r="Q242" s="250">
        <v>0</v>
      </c>
      <c r="R242" s="250">
        <f>Q242*H242</f>
        <v>0</v>
      </c>
      <c r="S242" s="250">
        <v>0</v>
      </c>
      <c r="T242" s="25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52" t="s">
        <v>241</v>
      </c>
      <c r="AT242" s="252" t="s">
        <v>159</v>
      </c>
      <c r="AU242" s="252" t="s">
        <v>88</v>
      </c>
      <c r="AY242" s="16" t="s">
        <v>156</v>
      </c>
      <c r="BE242" s="140">
        <f>IF(N242="základní",J242,0)</f>
        <v>0</v>
      </c>
      <c r="BF242" s="140">
        <f>IF(N242="snížená",J242,0)</f>
        <v>0</v>
      </c>
      <c r="BG242" s="140">
        <f>IF(N242="zákl. přenesená",J242,0)</f>
        <v>0</v>
      </c>
      <c r="BH242" s="140">
        <f>IF(N242="sníž. přenesená",J242,0)</f>
        <v>0</v>
      </c>
      <c r="BI242" s="140">
        <f>IF(N242="nulová",J242,0)</f>
        <v>0</v>
      </c>
      <c r="BJ242" s="16" t="s">
        <v>86</v>
      </c>
      <c r="BK242" s="140">
        <f>ROUND(I242*H242,2)</f>
        <v>0</v>
      </c>
      <c r="BL242" s="16" t="s">
        <v>241</v>
      </c>
      <c r="BM242" s="252" t="s">
        <v>442</v>
      </c>
    </row>
    <row r="243" s="2" customFormat="1" ht="24.15" customHeight="1">
      <c r="A243" s="39"/>
      <c r="B243" s="40"/>
      <c r="C243" s="240" t="s">
        <v>443</v>
      </c>
      <c r="D243" s="240" t="s">
        <v>159</v>
      </c>
      <c r="E243" s="241" t="s">
        <v>444</v>
      </c>
      <c r="F243" s="242" t="s">
        <v>445</v>
      </c>
      <c r="G243" s="243" t="s">
        <v>236</v>
      </c>
      <c r="H243" s="244">
        <v>0.0089999999999999993</v>
      </c>
      <c r="I243" s="245"/>
      <c r="J243" s="246">
        <f>ROUND(I243*H243,2)</f>
        <v>0</v>
      </c>
      <c r="K243" s="247"/>
      <c r="L243" s="42"/>
      <c r="M243" s="248" t="s">
        <v>1</v>
      </c>
      <c r="N243" s="249" t="s">
        <v>43</v>
      </c>
      <c r="O243" s="92"/>
      <c r="P243" s="250">
        <f>O243*H243</f>
        <v>0</v>
      </c>
      <c r="Q243" s="250">
        <v>0</v>
      </c>
      <c r="R243" s="250">
        <f>Q243*H243</f>
        <v>0</v>
      </c>
      <c r="S243" s="250">
        <v>0</v>
      </c>
      <c r="T243" s="251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52" t="s">
        <v>241</v>
      </c>
      <c r="AT243" s="252" t="s">
        <v>159</v>
      </c>
      <c r="AU243" s="252" t="s">
        <v>88</v>
      </c>
      <c r="AY243" s="16" t="s">
        <v>156</v>
      </c>
      <c r="BE243" s="140">
        <f>IF(N243="základní",J243,0)</f>
        <v>0</v>
      </c>
      <c r="BF243" s="140">
        <f>IF(N243="snížená",J243,0)</f>
        <v>0</v>
      </c>
      <c r="BG243" s="140">
        <f>IF(N243="zákl. přenesená",J243,0)</f>
        <v>0</v>
      </c>
      <c r="BH243" s="140">
        <f>IF(N243="sníž. přenesená",J243,0)</f>
        <v>0</v>
      </c>
      <c r="BI243" s="140">
        <f>IF(N243="nulová",J243,0)</f>
        <v>0</v>
      </c>
      <c r="BJ243" s="16" t="s">
        <v>86</v>
      </c>
      <c r="BK243" s="140">
        <f>ROUND(I243*H243,2)</f>
        <v>0</v>
      </c>
      <c r="BL243" s="16" t="s">
        <v>241</v>
      </c>
      <c r="BM243" s="252" t="s">
        <v>446</v>
      </c>
    </row>
    <row r="244" s="2" customFormat="1" ht="24.15" customHeight="1">
      <c r="A244" s="39"/>
      <c r="B244" s="40"/>
      <c r="C244" s="240" t="s">
        <v>447</v>
      </c>
      <c r="D244" s="240" t="s">
        <v>159</v>
      </c>
      <c r="E244" s="241" t="s">
        <v>448</v>
      </c>
      <c r="F244" s="242" t="s">
        <v>449</v>
      </c>
      <c r="G244" s="243" t="s">
        <v>236</v>
      </c>
      <c r="H244" s="244">
        <v>0.0089999999999999993</v>
      </c>
      <c r="I244" s="245"/>
      <c r="J244" s="246">
        <f>ROUND(I244*H244,2)</f>
        <v>0</v>
      </c>
      <c r="K244" s="247"/>
      <c r="L244" s="42"/>
      <c r="M244" s="248" t="s">
        <v>1</v>
      </c>
      <c r="N244" s="249" t="s">
        <v>43</v>
      </c>
      <c r="O244" s="92"/>
      <c r="P244" s="250">
        <f>O244*H244</f>
        <v>0</v>
      </c>
      <c r="Q244" s="250">
        <v>0</v>
      </c>
      <c r="R244" s="250">
        <f>Q244*H244</f>
        <v>0</v>
      </c>
      <c r="S244" s="250">
        <v>0</v>
      </c>
      <c r="T244" s="251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52" t="s">
        <v>241</v>
      </c>
      <c r="AT244" s="252" t="s">
        <v>159</v>
      </c>
      <c r="AU244" s="252" t="s">
        <v>88</v>
      </c>
      <c r="AY244" s="16" t="s">
        <v>156</v>
      </c>
      <c r="BE244" s="140">
        <f>IF(N244="základní",J244,0)</f>
        <v>0</v>
      </c>
      <c r="BF244" s="140">
        <f>IF(N244="snížená",J244,0)</f>
        <v>0</v>
      </c>
      <c r="BG244" s="140">
        <f>IF(N244="zákl. přenesená",J244,0)</f>
        <v>0</v>
      </c>
      <c r="BH244" s="140">
        <f>IF(N244="sníž. přenesená",J244,0)</f>
        <v>0</v>
      </c>
      <c r="BI244" s="140">
        <f>IF(N244="nulová",J244,0)</f>
        <v>0</v>
      </c>
      <c r="BJ244" s="16" t="s">
        <v>86</v>
      </c>
      <c r="BK244" s="140">
        <f>ROUND(I244*H244,2)</f>
        <v>0</v>
      </c>
      <c r="BL244" s="16" t="s">
        <v>241</v>
      </c>
      <c r="BM244" s="252" t="s">
        <v>450</v>
      </c>
    </row>
    <row r="245" s="12" customFormat="1" ht="22.8" customHeight="1">
      <c r="A245" s="12"/>
      <c r="B245" s="224"/>
      <c r="C245" s="225"/>
      <c r="D245" s="226" t="s">
        <v>77</v>
      </c>
      <c r="E245" s="238" t="s">
        <v>451</v>
      </c>
      <c r="F245" s="238" t="s">
        <v>452</v>
      </c>
      <c r="G245" s="225"/>
      <c r="H245" s="225"/>
      <c r="I245" s="228"/>
      <c r="J245" s="239">
        <f>BK245</f>
        <v>0</v>
      </c>
      <c r="K245" s="225"/>
      <c r="L245" s="230"/>
      <c r="M245" s="231"/>
      <c r="N245" s="232"/>
      <c r="O245" s="232"/>
      <c r="P245" s="233">
        <f>SUM(P246:P250)</f>
        <v>0</v>
      </c>
      <c r="Q245" s="232"/>
      <c r="R245" s="233">
        <f>SUM(R246:R250)</f>
        <v>0.023</v>
      </c>
      <c r="S245" s="232"/>
      <c r="T245" s="234">
        <f>SUM(T246:T250)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35" t="s">
        <v>88</v>
      </c>
      <c r="AT245" s="236" t="s">
        <v>77</v>
      </c>
      <c r="AU245" s="236" t="s">
        <v>86</v>
      </c>
      <c r="AY245" s="235" t="s">
        <v>156</v>
      </c>
      <c r="BK245" s="237">
        <f>SUM(BK246:BK250)</f>
        <v>0</v>
      </c>
    </row>
    <row r="246" s="2" customFormat="1" ht="24.15" customHeight="1">
      <c r="A246" s="39"/>
      <c r="B246" s="40"/>
      <c r="C246" s="240" t="s">
        <v>453</v>
      </c>
      <c r="D246" s="240" t="s">
        <v>159</v>
      </c>
      <c r="E246" s="241" t="s">
        <v>454</v>
      </c>
      <c r="F246" s="242" t="s">
        <v>455</v>
      </c>
      <c r="G246" s="243" t="s">
        <v>194</v>
      </c>
      <c r="H246" s="244">
        <v>1</v>
      </c>
      <c r="I246" s="245"/>
      <c r="J246" s="246">
        <f>ROUND(I246*H246,2)</f>
        <v>0</v>
      </c>
      <c r="K246" s="247"/>
      <c r="L246" s="42"/>
      <c r="M246" s="248" t="s">
        <v>1</v>
      </c>
      <c r="N246" s="249" t="s">
        <v>43</v>
      </c>
      <c r="O246" s="92"/>
      <c r="P246" s="250">
        <f>O246*H246</f>
        <v>0</v>
      </c>
      <c r="Q246" s="250">
        <v>0</v>
      </c>
      <c r="R246" s="250">
        <f>Q246*H246</f>
        <v>0</v>
      </c>
      <c r="S246" s="250">
        <v>0</v>
      </c>
      <c r="T246" s="251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52" t="s">
        <v>241</v>
      </c>
      <c r="AT246" s="252" t="s">
        <v>159</v>
      </c>
      <c r="AU246" s="252" t="s">
        <v>88</v>
      </c>
      <c r="AY246" s="16" t="s">
        <v>156</v>
      </c>
      <c r="BE246" s="140">
        <f>IF(N246="základní",J246,0)</f>
        <v>0</v>
      </c>
      <c r="BF246" s="140">
        <f>IF(N246="snížená",J246,0)</f>
        <v>0</v>
      </c>
      <c r="BG246" s="140">
        <f>IF(N246="zákl. přenesená",J246,0)</f>
        <v>0</v>
      </c>
      <c r="BH246" s="140">
        <f>IF(N246="sníž. přenesená",J246,0)</f>
        <v>0</v>
      </c>
      <c r="BI246" s="140">
        <f>IF(N246="nulová",J246,0)</f>
        <v>0</v>
      </c>
      <c r="BJ246" s="16" t="s">
        <v>86</v>
      </c>
      <c r="BK246" s="140">
        <f>ROUND(I246*H246,2)</f>
        <v>0</v>
      </c>
      <c r="BL246" s="16" t="s">
        <v>241</v>
      </c>
      <c r="BM246" s="252" t="s">
        <v>456</v>
      </c>
    </row>
    <row r="247" s="2" customFormat="1" ht="14.4" customHeight="1">
      <c r="A247" s="39"/>
      <c r="B247" s="40"/>
      <c r="C247" s="279" t="s">
        <v>457</v>
      </c>
      <c r="D247" s="279" t="s">
        <v>197</v>
      </c>
      <c r="E247" s="280" t="s">
        <v>458</v>
      </c>
      <c r="F247" s="281" t="s">
        <v>459</v>
      </c>
      <c r="G247" s="282" t="s">
        <v>194</v>
      </c>
      <c r="H247" s="283">
        <v>1</v>
      </c>
      <c r="I247" s="284"/>
      <c r="J247" s="285">
        <f>ROUND(I247*H247,2)</f>
        <v>0</v>
      </c>
      <c r="K247" s="286"/>
      <c r="L247" s="287"/>
      <c r="M247" s="288" t="s">
        <v>1</v>
      </c>
      <c r="N247" s="289" t="s">
        <v>43</v>
      </c>
      <c r="O247" s="92"/>
      <c r="P247" s="250">
        <f>O247*H247</f>
        <v>0</v>
      </c>
      <c r="Q247" s="250">
        <v>0.023</v>
      </c>
      <c r="R247" s="250">
        <f>Q247*H247</f>
        <v>0.023</v>
      </c>
      <c r="S247" s="250">
        <v>0</v>
      </c>
      <c r="T247" s="251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52" t="s">
        <v>317</v>
      </c>
      <c r="AT247" s="252" t="s">
        <v>197</v>
      </c>
      <c r="AU247" s="252" t="s">
        <v>88</v>
      </c>
      <c r="AY247" s="16" t="s">
        <v>156</v>
      </c>
      <c r="BE247" s="140">
        <f>IF(N247="základní",J247,0)</f>
        <v>0</v>
      </c>
      <c r="BF247" s="140">
        <f>IF(N247="snížená",J247,0)</f>
        <v>0</v>
      </c>
      <c r="BG247" s="140">
        <f>IF(N247="zákl. přenesená",J247,0)</f>
        <v>0</v>
      </c>
      <c r="BH247" s="140">
        <f>IF(N247="sníž. přenesená",J247,0)</f>
        <v>0</v>
      </c>
      <c r="BI247" s="140">
        <f>IF(N247="nulová",J247,0)</f>
        <v>0</v>
      </c>
      <c r="BJ247" s="16" t="s">
        <v>86</v>
      </c>
      <c r="BK247" s="140">
        <f>ROUND(I247*H247,2)</f>
        <v>0</v>
      </c>
      <c r="BL247" s="16" t="s">
        <v>241</v>
      </c>
      <c r="BM247" s="252" t="s">
        <v>460</v>
      </c>
    </row>
    <row r="248" s="2" customFormat="1" ht="24.15" customHeight="1">
      <c r="A248" s="39"/>
      <c r="B248" s="40"/>
      <c r="C248" s="240" t="s">
        <v>461</v>
      </c>
      <c r="D248" s="240" t="s">
        <v>159</v>
      </c>
      <c r="E248" s="241" t="s">
        <v>462</v>
      </c>
      <c r="F248" s="242" t="s">
        <v>463</v>
      </c>
      <c r="G248" s="243" t="s">
        <v>236</v>
      </c>
      <c r="H248" s="244">
        <v>0.023</v>
      </c>
      <c r="I248" s="245"/>
      <c r="J248" s="246">
        <f>ROUND(I248*H248,2)</f>
        <v>0</v>
      </c>
      <c r="K248" s="247"/>
      <c r="L248" s="42"/>
      <c r="M248" s="248" t="s">
        <v>1</v>
      </c>
      <c r="N248" s="249" t="s">
        <v>43</v>
      </c>
      <c r="O248" s="92"/>
      <c r="P248" s="250">
        <f>O248*H248</f>
        <v>0</v>
      </c>
      <c r="Q248" s="250">
        <v>0</v>
      </c>
      <c r="R248" s="250">
        <f>Q248*H248</f>
        <v>0</v>
      </c>
      <c r="S248" s="250">
        <v>0</v>
      </c>
      <c r="T248" s="251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52" t="s">
        <v>241</v>
      </c>
      <c r="AT248" s="252" t="s">
        <v>159</v>
      </c>
      <c r="AU248" s="252" t="s">
        <v>88</v>
      </c>
      <c r="AY248" s="16" t="s">
        <v>156</v>
      </c>
      <c r="BE248" s="140">
        <f>IF(N248="základní",J248,0)</f>
        <v>0</v>
      </c>
      <c r="BF248" s="140">
        <f>IF(N248="snížená",J248,0)</f>
        <v>0</v>
      </c>
      <c r="BG248" s="140">
        <f>IF(N248="zákl. přenesená",J248,0)</f>
        <v>0</v>
      </c>
      <c r="BH248" s="140">
        <f>IF(N248="sníž. přenesená",J248,0)</f>
        <v>0</v>
      </c>
      <c r="BI248" s="140">
        <f>IF(N248="nulová",J248,0)</f>
        <v>0</v>
      </c>
      <c r="BJ248" s="16" t="s">
        <v>86</v>
      </c>
      <c r="BK248" s="140">
        <f>ROUND(I248*H248,2)</f>
        <v>0</v>
      </c>
      <c r="BL248" s="16" t="s">
        <v>241</v>
      </c>
      <c r="BM248" s="252" t="s">
        <v>464</v>
      </c>
    </row>
    <row r="249" s="2" customFormat="1" ht="24.15" customHeight="1">
      <c r="A249" s="39"/>
      <c r="B249" s="40"/>
      <c r="C249" s="240" t="s">
        <v>465</v>
      </c>
      <c r="D249" s="240" t="s">
        <v>159</v>
      </c>
      <c r="E249" s="241" t="s">
        <v>466</v>
      </c>
      <c r="F249" s="242" t="s">
        <v>467</v>
      </c>
      <c r="G249" s="243" t="s">
        <v>236</v>
      </c>
      <c r="H249" s="244">
        <v>0.023</v>
      </c>
      <c r="I249" s="245"/>
      <c r="J249" s="246">
        <f>ROUND(I249*H249,2)</f>
        <v>0</v>
      </c>
      <c r="K249" s="247"/>
      <c r="L249" s="42"/>
      <c r="M249" s="248" t="s">
        <v>1</v>
      </c>
      <c r="N249" s="249" t="s">
        <v>43</v>
      </c>
      <c r="O249" s="92"/>
      <c r="P249" s="250">
        <f>O249*H249</f>
        <v>0</v>
      </c>
      <c r="Q249" s="250">
        <v>0</v>
      </c>
      <c r="R249" s="250">
        <f>Q249*H249</f>
        <v>0</v>
      </c>
      <c r="S249" s="250">
        <v>0</v>
      </c>
      <c r="T249" s="251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52" t="s">
        <v>241</v>
      </c>
      <c r="AT249" s="252" t="s">
        <v>159</v>
      </c>
      <c r="AU249" s="252" t="s">
        <v>88</v>
      </c>
      <c r="AY249" s="16" t="s">
        <v>156</v>
      </c>
      <c r="BE249" s="140">
        <f>IF(N249="základní",J249,0)</f>
        <v>0</v>
      </c>
      <c r="BF249" s="140">
        <f>IF(N249="snížená",J249,0)</f>
        <v>0</v>
      </c>
      <c r="BG249" s="140">
        <f>IF(N249="zákl. přenesená",J249,0)</f>
        <v>0</v>
      </c>
      <c r="BH249" s="140">
        <f>IF(N249="sníž. přenesená",J249,0)</f>
        <v>0</v>
      </c>
      <c r="BI249" s="140">
        <f>IF(N249="nulová",J249,0)</f>
        <v>0</v>
      </c>
      <c r="BJ249" s="16" t="s">
        <v>86</v>
      </c>
      <c r="BK249" s="140">
        <f>ROUND(I249*H249,2)</f>
        <v>0</v>
      </c>
      <c r="BL249" s="16" t="s">
        <v>241</v>
      </c>
      <c r="BM249" s="252" t="s">
        <v>468</v>
      </c>
    </row>
    <row r="250" s="2" customFormat="1" ht="24.15" customHeight="1">
      <c r="A250" s="39"/>
      <c r="B250" s="40"/>
      <c r="C250" s="240" t="s">
        <v>469</v>
      </c>
      <c r="D250" s="240" t="s">
        <v>159</v>
      </c>
      <c r="E250" s="241" t="s">
        <v>470</v>
      </c>
      <c r="F250" s="242" t="s">
        <v>471</v>
      </c>
      <c r="G250" s="243" t="s">
        <v>236</v>
      </c>
      <c r="H250" s="244">
        <v>0.023</v>
      </c>
      <c r="I250" s="245"/>
      <c r="J250" s="246">
        <f>ROUND(I250*H250,2)</f>
        <v>0</v>
      </c>
      <c r="K250" s="247"/>
      <c r="L250" s="42"/>
      <c r="M250" s="248" t="s">
        <v>1</v>
      </c>
      <c r="N250" s="249" t="s">
        <v>43</v>
      </c>
      <c r="O250" s="92"/>
      <c r="P250" s="250">
        <f>O250*H250</f>
        <v>0</v>
      </c>
      <c r="Q250" s="250">
        <v>0</v>
      </c>
      <c r="R250" s="250">
        <f>Q250*H250</f>
        <v>0</v>
      </c>
      <c r="S250" s="250">
        <v>0</v>
      </c>
      <c r="T250" s="25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52" t="s">
        <v>241</v>
      </c>
      <c r="AT250" s="252" t="s">
        <v>159</v>
      </c>
      <c r="AU250" s="252" t="s">
        <v>88</v>
      </c>
      <c r="AY250" s="16" t="s">
        <v>156</v>
      </c>
      <c r="BE250" s="140">
        <f>IF(N250="základní",J250,0)</f>
        <v>0</v>
      </c>
      <c r="BF250" s="140">
        <f>IF(N250="snížená",J250,0)</f>
        <v>0</v>
      </c>
      <c r="BG250" s="140">
        <f>IF(N250="zákl. přenesená",J250,0)</f>
        <v>0</v>
      </c>
      <c r="BH250" s="140">
        <f>IF(N250="sníž. přenesená",J250,0)</f>
        <v>0</v>
      </c>
      <c r="BI250" s="140">
        <f>IF(N250="nulová",J250,0)</f>
        <v>0</v>
      </c>
      <c r="BJ250" s="16" t="s">
        <v>86</v>
      </c>
      <c r="BK250" s="140">
        <f>ROUND(I250*H250,2)</f>
        <v>0</v>
      </c>
      <c r="BL250" s="16" t="s">
        <v>241</v>
      </c>
      <c r="BM250" s="252" t="s">
        <v>472</v>
      </c>
    </row>
    <row r="251" s="12" customFormat="1" ht="22.8" customHeight="1">
      <c r="A251" s="12"/>
      <c r="B251" s="224"/>
      <c r="C251" s="225"/>
      <c r="D251" s="226" t="s">
        <v>77</v>
      </c>
      <c r="E251" s="238" t="s">
        <v>473</v>
      </c>
      <c r="F251" s="238" t="s">
        <v>474</v>
      </c>
      <c r="G251" s="225"/>
      <c r="H251" s="225"/>
      <c r="I251" s="228"/>
      <c r="J251" s="239">
        <f>BK251</f>
        <v>0</v>
      </c>
      <c r="K251" s="225"/>
      <c r="L251" s="230"/>
      <c r="M251" s="231"/>
      <c r="N251" s="232"/>
      <c r="O251" s="232"/>
      <c r="P251" s="233">
        <f>P252</f>
        <v>0</v>
      </c>
      <c r="Q251" s="232"/>
      <c r="R251" s="233">
        <f>R252</f>
        <v>0</v>
      </c>
      <c r="S251" s="232"/>
      <c r="T251" s="234">
        <f>T252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35" t="s">
        <v>88</v>
      </c>
      <c r="AT251" s="236" t="s">
        <v>77</v>
      </c>
      <c r="AU251" s="236" t="s">
        <v>86</v>
      </c>
      <c r="AY251" s="235" t="s">
        <v>156</v>
      </c>
      <c r="BK251" s="237">
        <f>BK252</f>
        <v>0</v>
      </c>
    </row>
    <row r="252" s="2" customFormat="1" ht="14.4" customHeight="1">
      <c r="A252" s="39"/>
      <c r="B252" s="40"/>
      <c r="C252" s="240" t="s">
        <v>475</v>
      </c>
      <c r="D252" s="240" t="s">
        <v>159</v>
      </c>
      <c r="E252" s="241" t="s">
        <v>476</v>
      </c>
      <c r="F252" s="242" t="s">
        <v>477</v>
      </c>
      <c r="G252" s="243" t="s">
        <v>355</v>
      </c>
      <c r="H252" s="244">
        <v>1</v>
      </c>
      <c r="I252" s="245"/>
      <c r="J252" s="246">
        <f>ROUND(I252*H252,2)</f>
        <v>0</v>
      </c>
      <c r="K252" s="247"/>
      <c r="L252" s="42"/>
      <c r="M252" s="248" t="s">
        <v>1</v>
      </c>
      <c r="N252" s="249" t="s">
        <v>43</v>
      </c>
      <c r="O252" s="92"/>
      <c r="P252" s="250">
        <f>O252*H252</f>
        <v>0</v>
      </c>
      <c r="Q252" s="250">
        <v>0</v>
      </c>
      <c r="R252" s="250">
        <f>Q252*H252</f>
        <v>0</v>
      </c>
      <c r="S252" s="250">
        <v>0</v>
      </c>
      <c r="T252" s="251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52" t="s">
        <v>241</v>
      </c>
      <c r="AT252" s="252" t="s">
        <v>159</v>
      </c>
      <c r="AU252" s="252" t="s">
        <v>88</v>
      </c>
      <c r="AY252" s="16" t="s">
        <v>156</v>
      </c>
      <c r="BE252" s="140">
        <f>IF(N252="základní",J252,0)</f>
        <v>0</v>
      </c>
      <c r="BF252" s="140">
        <f>IF(N252="snížená",J252,0)</f>
        <v>0</v>
      </c>
      <c r="BG252" s="140">
        <f>IF(N252="zákl. přenesená",J252,0)</f>
        <v>0</v>
      </c>
      <c r="BH252" s="140">
        <f>IF(N252="sníž. přenesená",J252,0)</f>
        <v>0</v>
      </c>
      <c r="BI252" s="140">
        <f>IF(N252="nulová",J252,0)</f>
        <v>0</v>
      </c>
      <c r="BJ252" s="16" t="s">
        <v>86</v>
      </c>
      <c r="BK252" s="140">
        <f>ROUND(I252*H252,2)</f>
        <v>0</v>
      </c>
      <c r="BL252" s="16" t="s">
        <v>241</v>
      </c>
      <c r="BM252" s="252" t="s">
        <v>478</v>
      </c>
    </row>
    <row r="253" s="12" customFormat="1" ht="22.8" customHeight="1">
      <c r="A253" s="12"/>
      <c r="B253" s="224"/>
      <c r="C253" s="225"/>
      <c r="D253" s="226" t="s">
        <v>77</v>
      </c>
      <c r="E253" s="238" t="s">
        <v>479</v>
      </c>
      <c r="F253" s="238" t="s">
        <v>480</v>
      </c>
      <c r="G253" s="225"/>
      <c r="H253" s="225"/>
      <c r="I253" s="228"/>
      <c r="J253" s="239">
        <f>BK253</f>
        <v>0</v>
      </c>
      <c r="K253" s="225"/>
      <c r="L253" s="230"/>
      <c r="M253" s="231"/>
      <c r="N253" s="232"/>
      <c r="O253" s="232"/>
      <c r="P253" s="233">
        <f>SUM(P254:P257)</f>
        <v>0</v>
      </c>
      <c r="Q253" s="232"/>
      <c r="R253" s="233">
        <f>SUM(R254:R257)</f>
        <v>0.023540999999999999</v>
      </c>
      <c r="S253" s="232"/>
      <c r="T253" s="234">
        <f>SUM(T254:T257)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35" t="s">
        <v>88</v>
      </c>
      <c r="AT253" s="236" t="s">
        <v>77</v>
      </c>
      <c r="AU253" s="236" t="s">
        <v>86</v>
      </c>
      <c r="AY253" s="235" t="s">
        <v>156</v>
      </c>
      <c r="BK253" s="237">
        <f>SUM(BK254:BK257)</f>
        <v>0</v>
      </c>
    </row>
    <row r="254" s="2" customFormat="1" ht="24.15" customHeight="1">
      <c r="A254" s="39"/>
      <c r="B254" s="40"/>
      <c r="C254" s="240" t="s">
        <v>481</v>
      </c>
      <c r="D254" s="240" t="s">
        <v>159</v>
      </c>
      <c r="E254" s="241" t="s">
        <v>482</v>
      </c>
      <c r="F254" s="242" t="s">
        <v>483</v>
      </c>
      <c r="G254" s="243" t="s">
        <v>227</v>
      </c>
      <c r="H254" s="244">
        <v>2.8500000000000001</v>
      </c>
      <c r="I254" s="245"/>
      <c r="J254" s="246">
        <f>ROUND(I254*H254,2)</f>
        <v>0</v>
      </c>
      <c r="K254" s="247"/>
      <c r="L254" s="42"/>
      <c r="M254" s="248" t="s">
        <v>1</v>
      </c>
      <c r="N254" s="249" t="s">
        <v>43</v>
      </c>
      <c r="O254" s="92"/>
      <c r="P254" s="250">
        <f>O254*H254</f>
        <v>0</v>
      </c>
      <c r="Q254" s="250">
        <v>0.00826</v>
      </c>
      <c r="R254" s="250">
        <f>Q254*H254</f>
        <v>0.023540999999999999</v>
      </c>
      <c r="S254" s="250">
        <v>0</v>
      </c>
      <c r="T254" s="251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52" t="s">
        <v>241</v>
      </c>
      <c r="AT254" s="252" t="s">
        <v>159</v>
      </c>
      <c r="AU254" s="252" t="s">
        <v>88</v>
      </c>
      <c r="AY254" s="16" t="s">
        <v>156</v>
      </c>
      <c r="BE254" s="140">
        <f>IF(N254="základní",J254,0)</f>
        <v>0</v>
      </c>
      <c r="BF254" s="140">
        <f>IF(N254="snížená",J254,0)</f>
        <v>0</v>
      </c>
      <c r="BG254" s="140">
        <f>IF(N254="zákl. přenesená",J254,0)</f>
        <v>0</v>
      </c>
      <c r="BH254" s="140">
        <f>IF(N254="sníž. přenesená",J254,0)</f>
        <v>0</v>
      </c>
      <c r="BI254" s="140">
        <f>IF(N254="nulová",J254,0)</f>
        <v>0</v>
      </c>
      <c r="BJ254" s="16" t="s">
        <v>86</v>
      </c>
      <c r="BK254" s="140">
        <f>ROUND(I254*H254,2)</f>
        <v>0</v>
      </c>
      <c r="BL254" s="16" t="s">
        <v>241</v>
      </c>
      <c r="BM254" s="252" t="s">
        <v>484</v>
      </c>
    </row>
    <row r="255" s="2" customFormat="1" ht="24.15" customHeight="1">
      <c r="A255" s="39"/>
      <c r="B255" s="40"/>
      <c r="C255" s="240" t="s">
        <v>485</v>
      </c>
      <c r="D255" s="240" t="s">
        <v>159</v>
      </c>
      <c r="E255" s="241" t="s">
        <v>486</v>
      </c>
      <c r="F255" s="242" t="s">
        <v>487</v>
      </c>
      <c r="G255" s="243" t="s">
        <v>236</v>
      </c>
      <c r="H255" s="244">
        <v>0.024</v>
      </c>
      <c r="I255" s="245"/>
      <c r="J255" s="246">
        <f>ROUND(I255*H255,2)</f>
        <v>0</v>
      </c>
      <c r="K255" s="247"/>
      <c r="L255" s="42"/>
      <c r="M255" s="248" t="s">
        <v>1</v>
      </c>
      <c r="N255" s="249" t="s">
        <v>43</v>
      </c>
      <c r="O255" s="92"/>
      <c r="P255" s="250">
        <f>O255*H255</f>
        <v>0</v>
      </c>
      <c r="Q255" s="250">
        <v>0</v>
      </c>
      <c r="R255" s="250">
        <f>Q255*H255</f>
        <v>0</v>
      </c>
      <c r="S255" s="250">
        <v>0</v>
      </c>
      <c r="T255" s="251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52" t="s">
        <v>241</v>
      </c>
      <c r="AT255" s="252" t="s">
        <v>159</v>
      </c>
      <c r="AU255" s="252" t="s">
        <v>88</v>
      </c>
      <c r="AY255" s="16" t="s">
        <v>156</v>
      </c>
      <c r="BE255" s="140">
        <f>IF(N255="základní",J255,0)</f>
        <v>0</v>
      </c>
      <c r="BF255" s="140">
        <f>IF(N255="snížená",J255,0)</f>
        <v>0</v>
      </c>
      <c r="BG255" s="140">
        <f>IF(N255="zákl. přenesená",J255,0)</f>
        <v>0</v>
      </c>
      <c r="BH255" s="140">
        <f>IF(N255="sníž. přenesená",J255,0)</f>
        <v>0</v>
      </c>
      <c r="BI255" s="140">
        <f>IF(N255="nulová",J255,0)</f>
        <v>0</v>
      </c>
      <c r="BJ255" s="16" t="s">
        <v>86</v>
      </c>
      <c r="BK255" s="140">
        <f>ROUND(I255*H255,2)</f>
        <v>0</v>
      </c>
      <c r="BL255" s="16" t="s">
        <v>241</v>
      </c>
      <c r="BM255" s="252" t="s">
        <v>488</v>
      </c>
    </row>
    <row r="256" s="2" customFormat="1" ht="24.15" customHeight="1">
      <c r="A256" s="39"/>
      <c r="B256" s="40"/>
      <c r="C256" s="240" t="s">
        <v>489</v>
      </c>
      <c r="D256" s="240" t="s">
        <v>159</v>
      </c>
      <c r="E256" s="241" t="s">
        <v>490</v>
      </c>
      <c r="F256" s="242" t="s">
        <v>491</v>
      </c>
      <c r="G256" s="243" t="s">
        <v>236</v>
      </c>
      <c r="H256" s="244">
        <v>0.024</v>
      </c>
      <c r="I256" s="245"/>
      <c r="J256" s="246">
        <f>ROUND(I256*H256,2)</f>
        <v>0</v>
      </c>
      <c r="K256" s="247"/>
      <c r="L256" s="42"/>
      <c r="M256" s="248" t="s">
        <v>1</v>
      </c>
      <c r="N256" s="249" t="s">
        <v>43</v>
      </c>
      <c r="O256" s="92"/>
      <c r="P256" s="250">
        <f>O256*H256</f>
        <v>0</v>
      </c>
      <c r="Q256" s="250">
        <v>0</v>
      </c>
      <c r="R256" s="250">
        <f>Q256*H256</f>
        <v>0</v>
      </c>
      <c r="S256" s="250">
        <v>0</v>
      </c>
      <c r="T256" s="251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52" t="s">
        <v>241</v>
      </c>
      <c r="AT256" s="252" t="s">
        <v>159</v>
      </c>
      <c r="AU256" s="252" t="s">
        <v>88</v>
      </c>
      <c r="AY256" s="16" t="s">
        <v>156</v>
      </c>
      <c r="BE256" s="140">
        <f>IF(N256="základní",J256,0)</f>
        <v>0</v>
      </c>
      <c r="BF256" s="140">
        <f>IF(N256="snížená",J256,0)</f>
        <v>0</v>
      </c>
      <c r="BG256" s="140">
        <f>IF(N256="zákl. přenesená",J256,0)</f>
        <v>0</v>
      </c>
      <c r="BH256" s="140">
        <f>IF(N256="sníž. přenesená",J256,0)</f>
        <v>0</v>
      </c>
      <c r="BI256" s="140">
        <f>IF(N256="nulová",J256,0)</f>
        <v>0</v>
      </c>
      <c r="BJ256" s="16" t="s">
        <v>86</v>
      </c>
      <c r="BK256" s="140">
        <f>ROUND(I256*H256,2)</f>
        <v>0</v>
      </c>
      <c r="BL256" s="16" t="s">
        <v>241</v>
      </c>
      <c r="BM256" s="252" t="s">
        <v>492</v>
      </c>
    </row>
    <row r="257" s="2" customFormat="1" ht="24.15" customHeight="1">
      <c r="A257" s="39"/>
      <c r="B257" s="40"/>
      <c r="C257" s="240" t="s">
        <v>493</v>
      </c>
      <c r="D257" s="240" t="s">
        <v>159</v>
      </c>
      <c r="E257" s="241" t="s">
        <v>494</v>
      </c>
      <c r="F257" s="242" t="s">
        <v>495</v>
      </c>
      <c r="G257" s="243" t="s">
        <v>236</v>
      </c>
      <c r="H257" s="244">
        <v>0.024</v>
      </c>
      <c r="I257" s="245"/>
      <c r="J257" s="246">
        <f>ROUND(I257*H257,2)</f>
        <v>0</v>
      </c>
      <c r="K257" s="247"/>
      <c r="L257" s="42"/>
      <c r="M257" s="248" t="s">
        <v>1</v>
      </c>
      <c r="N257" s="249" t="s">
        <v>43</v>
      </c>
      <c r="O257" s="92"/>
      <c r="P257" s="250">
        <f>O257*H257</f>
        <v>0</v>
      </c>
      <c r="Q257" s="250">
        <v>0</v>
      </c>
      <c r="R257" s="250">
        <f>Q257*H257</f>
        <v>0</v>
      </c>
      <c r="S257" s="250">
        <v>0</v>
      </c>
      <c r="T257" s="25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52" t="s">
        <v>241</v>
      </c>
      <c r="AT257" s="252" t="s">
        <v>159</v>
      </c>
      <c r="AU257" s="252" t="s">
        <v>88</v>
      </c>
      <c r="AY257" s="16" t="s">
        <v>156</v>
      </c>
      <c r="BE257" s="140">
        <f>IF(N257="základní",J257,0)</f>
        <v>0</v>
      </c>
      <c r="BF257" s="140">
        <f>IF(N257="snížená",J257,0)</f>
        <v>0</v>
      </c>
      <c r="BG257" s="140">
        <f>IF(N257="zákl. přenesená",J257,0)</f>
        <v>0</v>
      </c>
      <c r="BH257" s="140">
        <f>IF(N257="sníž. přenesená",J257,0)</f>
        <v>0</v>
      </c>
      <c r="BI257" s="140">
        <f>IF(N257="nulová",J257,0)</f>
        <v>0</v>
      </c>
      <c r="BJ257" s="16" t="s">
        <v>86</v>
      </c>
      <c r="BK257" s="140">
        <f>ROUND(I257*H257,2)</f>
        <v>0</v>
      </c>
      <c r="BL257" s="16" t="s">
        <v>241</v>
      </c>
      <c r="BM257" s="252" t="s">
        <v>496</v>
      </c>
    </row>
    <row r="258" s="12" customFormat="1" ht="22.8" customHeight="1">
      <c r="A258" s="12"/>
      <c r="B258" s="224"/>
      <c r="C258" s="225"/>
      <c r="D258" s="226" t="s">
        <v>77</v>
      </c>
      <c r="E258" s="238" t="s">
        <v>497</v>
      </c>
      <c r="F258" s="238" t="s">
        <v>498</v>
      </c>
      <c r="G258" s="225"/>
      <c r="H258" s="225"/>
      <c r="I258" s="228"/>
      <c r="J258" s="239">
        <f>BK258</f>
        <v>0</v>
      </c>
      <c r="K258" s="225"/>
      <c r="L258" s="230"/>
      <c r="M258" s="231"/>
      <c r="N258" s="232"/>
      <c r="O258" s="232"/>
      <c r="P258" s="233">
        <f>SUM(P259:P271)</f>
        <v>0</v>
      </c>
      <c r="Q258" s="232"/>
      <c r="R258" s="233">
        <f>SUM(R259:R271)</f>
        <v>0.69300130000000015</v>
      </c>
      <c r="S258" s="232"/>
      <c r="T258" s="234">
        <f>SUM(T259:T271)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35" t="s">
        <v>88</v>
      </c>
      <c r="AT258" s="236" t="s">
        <v>77</v>
      </c>
      <c r="AU258" s="236" t="s">
        <v>86</v>
      </c>
      <c r="AY258" s="235" t="s">
        <v>156</v>
      </c>
      <c r="BK258" s="237">
        <f>SUM(BK259:BK271)</f>
        <v>0</v>
      </c>
    </row>
    <row r="259" s="2" customFormat="1" ht="24.15" customHeight="1">
      <c r="A259" s="39"/>
      <c r="B259" s="40"/>
      <c r="C259" s="240" t="s">
        <v>499</v>
      </c>
      <c r="D259" s="240" t="s">
        <v>159</v>
      </c>
      <c r="E259" s="241" t="s">
        <v>500</v>
      </c>
      <c r="F259" s="242" t="s">
        <v>501</v>
      </c>
      <c r="G259" s="243" t="s">
        <v>162</v>
      </c>
      <c r="H259" s="244">
        <v>43.990000000000002</v>
      </c>
      <c r="I259" s="245"/>
      <c r="J259" s="246">
        <f>ROUND(I259*H259,2)</f>
        <v>0</v>
      </c>
      <c r="K259" s="247"/>
      <c r="L259" s="42"/>
      <c r="M259" s="248" t="s">
        <v>1</v>
      </c>
      <c r="N259" s="249" t="s">
        <v>43</v>
      </c>
      <c r="O259" s="92"/>
      <c r="P259" s="250">
        <f>O259*H259</f>
        <v>0</v>
      </c>
      <c r="Q259" s="250">
        <v>0.012200000000000001</v>
      </c>
      <c r="R259" s="250">
        <f>Q259*H259</f>
        <v>0.5366780000000001</v>
      </c>
      <c r="S259" s="250">
        <v>0</v>
      </c>
      <c r="T259" s="25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52" t="s">
        <v>241</v>
      </c>
      <c r="AT259" s="252" t="s">
        <v>159</v>
      </c>
      <c r="AU259" s="252" t="s">
        <v>88</v>
      </c>
      <c r="AY259" s="16" t="s">
        <v>156</v>
      </c>
      <c r="BE259" s="140">
        <f>IF(N259="základní",J259,0)</f>
        <v>0</v>
      </c>
      <c r="BF259" s="140">
        <f>IF(N259="snížená",J259,0)</f>
        <v>0</v>
      </c>
      <c r="BG259" s="140">
        <f>IF(N259="zákl. přenesená",J259,0)</f>
        <v>0</v>
      </c>
      <c r="BH259" s="140">
        <f>IF(N259="sníž. přenesená",J259,0)</f>
        <v>0</v>
      </c>
      <c r="BI259" s="140">
        <f>IF(N259="nulová",J259,0)</f>
        <v>0</v>
      </c>
      <c r="BJ259" s="16" t="s">
        <v>86</v>
      </c>
      <c r="BK259" s="140">
        <f>ROUND(I259*H259,2)</f>
        <v>0</v>
      </c>
      <c r="BL259" s="16" t="s">
        <v>241</v>
      </c>
      <c r="BM259" s="252" t="s">
        <v>502</v>
      </c>
    </row>
    <row r="260" s="13" customFormat="1">
      <c r="A260" s="13"/>
      <c r="B260" s="253"/>
      <c r="C260" s="254"/>
      <c r="D260" s="255" t="s">
        <v>165</v>
      </c>
      <c r="E260" s="256" t="s">
        <v>1</v>
      </c>
      <c r="F260" s="257" t="s">
        <v>503</v>
      </c>
      <c r="G260" s="254"/>
      <c r="H260" s="258">
        <v>43.990000000000002</v>
      </c>
      <c r="I260" s="259"/>
      <c r="J260" s="254"/>
      <c r="K260" s="254"/>
      <c r="L260" s="260"/>
      <c r="M260" s="261"/>
      <c r="N260" s="262"/>
      <c r="O260" s="262"/>
      <c r="P260" s="262"/>
      <c r="Q260" s="262"/>
      <c r="R260" s="262"/>
      <c r="S260" s="262"/>
      <c r="T260" s="26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4" t="s">
        <v>165</v>
      </c>
      <c r="AU260" s="264" t="s">
        <v>88</v>
      </c>
      <c r="AV260" s="13" t="s">
        <v>88</v>
      </c>
      <c r="AW260" s="13" t="s">
        <v>32</v>
      </c>
      <c r="AX260" s="13" t="s">
        <v>86</v>
      </c>
      <c r="AY260" s="264" t="s">
        <v>156</v>
      </c>
    </row>
    <row r="261" s="2" customFormat="1" ht="24.15" customHeight="1">
      <c r="A261" s="39"/>
      <c r="B261" s="40"/>
      <c r="C261" s="240" t="s">
        <v>504</v>
      </c>
      <c r="D261" s="240" t="s">
        <v>159</v>
      </c>
      <c r="E261" s="241" t="s">
        <v>505</v>
      </c>
      <c r="F261" s="242" t="s">
        <v>506</v>
      </c>
      <c r="G261" s="243" t="s">
        <v>162</v>
      </c>
      <c r="H261" s="244">
        <v>5.2699999999999996</v>
      </c>
      <c r="I261" s="245"/>
      <c r="J261" s="246">
        <f>ROUND(I261*H261,2)</f>
        <v>0</v>
      </c>
      <c r="K261" s="247"/>
      <c r="L261" s="42"/>
      <c r="M261" s="248" t="s">
        <v>1</v>
      </c>
      <c r="N261" s="249" t="s">
        <v>43</v>
      </c>
      <c r="O261" s="92"/>
      <c r="P261" s="250">
        <f>O261*H261</f>
        <v>0</v>
      </c>
      <c r="Q261" s="250">
        <v>0.012590000000000001</v>
      </c>
      <c r="R261" s="250">
        <f>Q261*H261</f>
        <v>0.0663493</v>
      </c>
      <c r="S261" s="250">
        <v>0</v>
      </c>
      <c r="T261" s="25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52" t="s">
        <v>241</v>
      </c>
      <c r="AT261" s="252" t="s">
        <v>159</v>
      </c>
      <c r="AU261" s="252" t="s">
        <v>88</v>
      </c>
      <c r="AY261" s="16" t="s">
        <v>156</v>
      </c>
      <c r="BE261" s="140">
        <f>IF(N261="základní",J261,0)</f>
        <v>0</v>
      </c>
      <c r="BF261" s="140">
        <f>IF(N261="snížená",J261,0)</f>
        <v>0</v>
      </c>
      <c r="BG261" s="140">
        <f>IF(N261="zákl. přenesená",J261,0)</f>
        <v>0</v>
      </c>
      <c r="BH261" s="140">
        <f>IF(N261="sníž. přenesená",J261,0)</f>
        <v>0</v>
      </c>
      <c r="BI261" s="140">
        <f>IF(N261="nulová",J261,0)</f>
        <v>0</v>
      </c>
      <c r="BJ261" s="16" t="s">
        <v>86</v>
      </c>
      <c r="BK261" s="140">
        <f>ROUND(I261*H261,2)</f>
        <v>0</v>
      </c>
      <c r="BL261" s="16" t="s">
        <v>241</v>
      </c>
      <c r="BM261" s="252" t="s">
        <v>507</v>
      </c>
    </row>
    <row r="262" s="13" customFormat="1">
      <c r="A262" s="13"/>
      <c r="B262" s="253"/>
      <c r="C262" s="254"/>
      <c r="D262" s="255" t="s">
        <v>165</v>
      </c>
      <c r="E262" s="256" t="s">
        <v>1</v>
      </c>
      <c r="F262" s="257" t="s">
        <v>508</v>
      </c>
      <c r="G262" s="254"/>
      <c r="H262" s="258">
        <v>5.2699999999999996</v>
      </c>
      <c r="I262" s="259"/>
      <c r="J262" s="254"/>
      <c r="K262" s="254"/>
      <c r="L262" s="260"/>
      <c r="M262" s="261"/>
      <c r="N262" s="262"/>
      <c r="O262" s="262"/>
      <c r="P262" s="262"/>
      <c r="Q262" s="262"/>
      <c r="R262" s="262"/>
      <c r="S262" s="262"/>
      <c r="T262" s="26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4" t="s">
        <v>165</v>
      </c>
      <c r="AU262" s="264" t="s">
        <v>88</v>
      </c>
      <c r="AV262" s="13" t="s">
        <v>88</v>
      </c>
      <c r="AW262" s="13" t="s">
        <v>32</v>
      </c>
      <c r="AX262" s="13" t="s">
        <v>86</v>
      </c>
      <c r="AY262" s="264" t="s">
        <v>156</v>
      </c>
    </row>
    <row r="263" s="2" customFormat="1" ht="14.4" customHeight="1">
      <c r="A263" s="39"/>
      <c r="B263" s="40"/>
      <c r="C263" s="240" t="s">
        <v>509</v>
      </c>
      <c r="D263" s="240" t="s">
        <v>159</v>
      </c>
      <c r="E263" s="241" t="s">
        <v>510</v>
      </c>
      <c r="F263" s="242" t="s">
        <v>511</v>
      </c>
      <c r="G263" s="243" t="s">
        <v>162</v>
      </c>
      <c r="H263" s="244">
        <v>49.259999999999998</v>
      </c>
      <c r="I263" s="245"/>
      <c r="J263" s="246">
        <f>ROUND(I263*H263,2)</f>
        <v>0</v>
      </c>
      <c r="K263" s="247"/>
      <c r="L263" s="42"/>
      <c r="M263" s="248" t="s">
        <v>1</v>
      </c>
      <c r="N263" s="249" t="s">
        <v>43</v>
      </c>
      <c r="O263" s="92"/>
      <c r="P263" s="250">
        <f>O263*H263</f>
        <v>0</v>
      </c>
      <c r="Q263" s="250">
        <v>0.00010000000000000001</v>
      </c>
      <c r="R263" s="250">
        <f>Q263*H263</f>
        <v>0.0049259999999999998</v>
      </c>
      <c r="S263" s="250">
        <v>0</v>
      </c>
      <c r="T263" s="25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52" t="s">
        <v>241</v>
      </c>
      <c r="AT263" s="252" t="s">
        <v>159</v>
      </c>
      <c r="AU263" s="252" t="s">
        <v>88</v>
      </c>
      <c r="AY263" s="16" t="s">
        <v>156</v>
      </c>
      <c r="BE263" s="140">
        <f>IF(N263="základní",J263,0)</f>
        <v>0</v>
      </c>
      <c r="BF263" s="140">
        <f>IF(N263="snížená",J263,0)</f>
        <v>0</v>
      </c>
      <c r="BG263" s="140">
        <f>IF(N263="zákl. přenesená",J263,0)</f>
        <v>0</v>
      </c>
      <c r="BH263" s="140">
        <f>IF(N263="sníž. přenesená",J263,0)</f>
        <v>0</v>
      </c>
      <c r="BI263" s="140">
        <f>IF(N263="nulová",J263,0)</f>
        <v>0</v>
      </c>
      <c r="BJ263" s="16" t="s">
        <v>86</v>
      </c>
      <c r="BK263" s="140">
        <f>ROUND(I263*H263,2)</f>
        <v>0</v>
      </c>
      <c r="BL263" s="16" t="s">
        <v>241</v>
      </c>
      <c r="BM263" s="252" t="s">
        <v>512</v>
      </c>
    </row>
    <row r="264" s="13" customFormat="1">
      <c r="A264" s="13"/>
      <c r="B264" s="253"/>
      <c r="C264" s="254"/>
      <c r="D264" s="255" t="s">
        <v>165</v>
      </c>
      <c r="E264" s="256" t="s">
        <v>1</v>
      </c>
      <c r="F264" s="257" t="s">
        <v>513</v>
      </c>
      <c r="G264" s="254"/>
      <c r="H264" s="258">
        <v>49.259999999999998</v>
      </c>
      <c r="I264" s="259"/>
      <c r="J264" s="254"/>
      <c r="K264" s="254"/>
      <c r="L264" s="260"/>
      <c r="M264" s="261"/>
      <c r="N264" s="262"/>
      <c r="O264" s="262"/>
      <c r="P264" s="262"/>
      <c r="Q264" s="262"/>
      <c r="R264" s="262"/>
      <c r="S264" s="262"/>
      <c r="T264" s="26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4" t="s">
        <v>165</v>
      </c>
      <c r="AU264" s="264" t="s">
        <v>88</v>
      </c>
      <c r="AV264" s="13" t="s">
        <v>88</v>
      </c>
      <c r="AW264" s="13" t="s">
        <v>32</v>
      </c>
      <c r="AX264" s="13" t="s">
        <v>86</v>
      </c>
      <c r="AY264" s="264" t="s">
        <v>156</v>
      </c>
    </row>
    <row r="265" s="2" customFormat="1" ht="14.4" customHeight="1">
      <c r="A265" s="39"/>
      <c r="B265" s="40"/>
      <c r="C265" s="240" t="s">
        <v>514</v>
      </c>
      <c r="D265" s="240" t="s">
        <v>159</v>
      </c>
      <c r="E265" s="241" t="s">
        <v>515</v>
      </c>
      <c r="F265" s="242" t="s">
        <v>516</v>
      </c>
      <c r="G265" s="243" t="s">
        <v>227</v>
      </c>
      <c r="H265" s="244">
        <v>6</v>
      </c>
      <c r="I265" s="245"/>
      <c r="J265" s="246">
        <f>ROUND(I265*H265,2)</f>
        <v>0</v>
      </c>
      <c r="K265" s="247"/>
      <c r="L265" s="42"/>
      <c r="M265" s="248" t="s">
        <v>1</v>
      </c>
      <c r="N265" s="249" t="s">
        <v>43</v>
      </c>
      <c r="O265" s="92"/>
      <c r="P265" s="250">
        <f>O265*H265</f>
        <v>0</v>
      </c>
      <c r="Q265" s="250">
        <v>0.0088199999999999997</v>
      </c>
      <c r="R265" s="250">
        <f>Q265*H265</f>
        <v>0.052919999999999995</v>
      </c>
      <c r="S265" s="250">
        <v>0</v>
      </c>
      <c r="T265" s="25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52" t="s">
        <v>241</v>
      </c>
      <c r="AT265" s="252" t="s">
        <v>159</v>
      </c>
      <c r="AU265" s="252" t="s">
        <v>88</v>
      </c>
      <c r="AY265" s="16" t="s">
        <v>156</v>
      </c>
      <c r="BE265" s="140">
        <f>IF(N265="základní",J265,0)</f>
        <v>0</v>
      </c>
      <c r="BF265" s="140">
        <f>IF(N265="snížená",J265,0)</f>
        <v>0</v>
      </c>
      <c r="BG265" s="140">
        <f>IF(N265="zákl. přenesená",J265,0)</f>
        <v>0</v>
      </c>
      <c r="BH265" s="140">
        <f>IF(N265="sníž. přenesená",J265,0)</f>
        <v>0</v>
      </c>
      <c r="BI265" s="140">
        <f>IF(N265="nulová",J265,0)</f>
        <v>0</v>
      </c>
      <c r="BJ265" s="16" t="s">
        <v>86</v>
      </c>
      <c r="BK265" s="140">
        <f>ROUND(I265*H265,2)</f>
        <v>0</v>
      </c>
      <c r="BL265" s="16" t="s">
        <v>241</v>
      </c>
      <c r="BM265" s="252" t="s">
        <v>517</v>
      </c>
    </row>
    <row r="266" s="13" customFormat="1">
      <c r="A266" s="13"/>
      <c r="B266" s="253"/>
      <c r="C266" s="254"/>
      <c r="D266" s="255" t="s">
        <v>165</v>
      </c>
      <c r="E266" s="256" t="s">
        <v>1</v>
      </c>
      <c r="F266" s="257" t="s">
        <v>518</v>
      </c>
      <c r="G266" s="254"/>
      <c r="H266" s="258">
        <v>6</v>
      </c>
      <c r="I266" s="259"/>
      <c r="J266" s="254"/>
      <c r="K266" s="254"/>
      <c r="L266" s="260"/>
      <c r="M266" s="261"/>
      <c r="N266" s="262"/>
      <c r="O266" s="262"/>
      <c r="P266" s="262"/>
      <c r="Q266" s="262"/>
      <c r="R266" s="262"/>
      <c r="S266" s="262"/>
      <c r="T266" s="26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4" t="s">
        <v>165</v>
      </c>
      <c r="AU266" s="264" t="s">
        <v>88</v>
      </c>
      <c r="AV266" s="13" t="s">
        <v>88</v>
      </c>
      <c r="AW266" s="13" t="s">
        <v>32</v>
      </c>
      <c r="AX266" s="13" t="s">
        <v>86</v>
      </c>
      <c r="AY266" s="264" t="s">
        <v>156</v>
      </c>
    </row>
    <row r="267" s="2" customFormat="1" ht="14.4" customHeight="1">
      <c r="A267" s="39"/>
      <c r="B267" s="40"/>
      <c r="C267" s="240" t="s">
        <v>519</v>
      </c>
      <c r="D267" s="240" t="s">
        <v>159</v>
      </c>
      <c r="E267" s="241" t="s">
        <v>520</v>
      </c>
      <c r="F267" s="242" t="s">
        <v>521</v>
      </c>
      <c r="G267" s="243" t="s">
        <v>162</v>
      </c>
      <c r="H267" s="244">
        <v>2.5600000000000001</v>
      </c>
      <c r="I267" s="245"/>
      <c r="J267" s="246">
        <f>ROUND(I267*H267,2)</f>
        <v>0</v>
      </c>
      <c r="K267" s="247"/>
      <c r="L267" s="42"/>
      <c r="M267" s="248" t="s">
        <v>1</v>
      </c>
      <c r="N267" s="249" t="s">
        <v>43</v>
      </c>
      <c r="O267" s="92"/>
      <c r="P267" s="250">
        <f>O267*H267</f>
        <v>0</v>
      </c>
      <c r="Q267" s="250">
        <v>0.01255</v>
      </c>
      <c r="R267" s="250">
        <f>Q267*H267</f>
        <v>0.032128000000000004</v>
      </c>
      <c r="S267" s="250">
        <v>0</v>
      </c>
      <c r="T267" s="251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52" t="s">
        <v>241</v>
      </c>
      <c r="AT267" s="252" t="s">
        <v>159</v>
      </c>
      <c r="AU267" s="252" t="s">
        <v>88</v>
      </c>
      <c r="AY267" s="16" t="s">
        <v>156</v>
      </c>
      <c r="BE267" s="140">
        <f>IF(N267="základní",J267,0)</f>
        <v>0</v>
      </c>
      <c r="BF267" s="140">
        <f>IF(N267="snížená",J267,0)</f>
        <v>0</v>
      </c>
      <c r="BG267" s="140">
        <f>IF(N267="zákl. přenesená",J267,0)</f>
        <v>0</v>
      </c>
      <c r="BH267" s="140">
        <f>IF(N267="sníž. přenesená",J267,0)</f>
        <v>0</v>
      </c>
      <c r="BI267" s="140">
        <f>IF(N267="nulová",J267,0)</f>
        <v>0</v>
      </c>
      <c r="BJ267" s="16" t="s">
        <v>86</v>
      </c>
      <c r="BK267" s="140">
        <f>ROUND(I267*H267,2)</f>
        <v>0</v>
      </c>
      <c r="BL267" s="16" t="s">
        <v>241</v>
      </c>
      <c r="BM267" s="252" t="s">
        <v>522</v>
      </c>
    </row>
    <row r="268" s="13" customFormat="1">
      <c r="A268" s="13"/>
      <c r="B268" s="253"/>
      <c r="C268" s="254"/>
      <c r="D268" s="255" t="s">
        <v>165</v>
      </c>
      <c r="E268" s="256" t="s">
        <v>1</v>
      </c>
      <c r="F268" s="257" t="s">
        <v>523</v>
      </c>
      <c r="G268" s="254"/>
      <c r="H268" s="258">
        <v>2.5600000000000001</v>
      </c>
      <c r="I268" s="259"/>
      <c r="J268" s="254"/>
      <c r="K268" s="254"/>
      <c r="L268" s="260"/>
      <c r="M268" s="261"/>
      <c r="N268" s="262"/>
      <c r="O268" s="262"/>
      <c r="P268" s="262"/>
      <c r="Q268" s="262"/>
      <c r="R268" s="262"/>
      <c r="S268" s="262"/>
      <c r="T268" s="26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4" t="s">
        <v>165</v>
      </c>
      <c r="AU268" s="264" t="s">
        <v>88</v>
      </c>
      <c r="AV268" s="13" t="s">
        <v>88</v>
      </c>
      <c r="AW268" s="13" t="s">
        <v>32</v>
      </c>
      <c r="AX268" s="13" t="s">
        <v>86</v>
      </c>
      <c r="AY268" s="264" t="s">
        <v>156</v>
      </c>
    </row>
    <row r="269" s="2" customFormat="1" ht="24.15" customHeight="1">
      <c r="A269" s="39"/>
      <c r="B269" s="40"/>
      <c r="C269" s="240" t="s">
        <v>524</v>
      </c>
      <c r="D269" s="240" t="s">
        <v>159</v>
      </c>
      <c r="E269" s="241" t="s">
        <v>525</v>
      </c>
      <c r="F269" s="242" t="s">
        <v>526</v>
      </c>
      <c r="G269" s="243" t="s">
        <v>236</v>
      </c>
      <c r="H269" s="244">
        <v>0.69299999999999995</v>
      </c>
      <c r="I269" s="245"/>
      <c r="J269" s="246">
        <f>ROUND(I269*H269,2)</f>
        <v>0</v>
      </c>
      <c r="K269" s="247"/>
      <c r="L269" s="42"/>
      <c r="M269" s="248" t="s">
        <v>1</v>
      </c>
      <c r="N269" s="249" t="s">
        <v>43</v>
      </c>
      <c r="O269" s="92"/>
      <c r="P269" s="250">
        <f>O269*H269</f>
        <v>0</v>
      </c>
      <c r="Q269" s="250">
        <v>0</v>
      </c>
      <c r="R269" s="250">
        <f>Q269*H269</f>
        <v>0</v>
      </c>
      <c r="S269" s="250">
        <v>0</v>
      </c>
      <c r="T269" s="251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52" t="s">
        <v>241</v>
      </c>
      <c r="AT269" s="252" t="s">
        <v>159</v>
      </c>
      <c r="AU269" s="252" t="s">
        <v>88</v>
      </c>
      <c r="AY269" s="16" t="s">
        <v>156</v>
      </c>
      <c r="BE269" s="140">
        <f>IF(N269="základní",J269,0)</f>
        <v>0</v>
      </c>
      <c r="BF269" s="140">
        <f>IF(N269="snížená",J269,0)</f>
        <v>0</v>
      </c>
      <c r="BG269" s="140">
        <f>IF(N269="zákl. přenesená",J269,0)</f>
        <v>0</v>
      </c>
      <c r="BH269" s="140">
        <f>IF(N269="sníž. přenesená",J269,0)</f>
        <v>0</v>
      </c>
      <c r="BI269" s="140">
        <f>IF(N269="nulová",J269,0)</f>
        <v>0</v>
      </c>
      <c r="BJ269" s="16" t="s">
        <v>86</v>
      </c>
      <c r="BK269" s="140">
        <f>ROUND(I269*H269,2)</f>
        <v>0</v>
      </c>
      <c r="BL269" s="16" t="s">
        <v>241</v>
      </c>
      <c r="BM269" s="252" t="s">
        <v>527</v>
      </c>
    </row>
    <row r="270" s="2" customFormat="1" ht="24.15" customHeight="1">
      <c r="A270" s="39"/>
      <c r="B270" s="40"/>
      <c r="C270" s="240" t="s">
        <v>528</v>
      </c>
      <c r="D270" s="240" t="s">
        <v>159</v>
      </c>
      <c r="E270" s="241" t="s">
        <v>529</v>
      </c>
      <c r="F270" s="242" t="s">
        <v>530</v>
      </c>
      <c r="G270" s="243" t="s">
        <v>236</v>
      </c>
      <c r="H270" s="244">
        <v>0.69299999999999995</v>
      </c>
      <c r="I270" s="245"/>
      <c r="J270" s="246">
        <f>ROUND(I270*H270,2)</f>
        <v>0</v>
      </c>
      <c r="K270" s="247"/>
      <c r="L270" s="42"/>
      <c r="M270" s="248" t="s">
        <v>1</v>
      </c>
      <c r="N270" s="249" t="s">
        <v>43</v>
      </c>
      <c r="O270" s="92"/>
      <c r="P270" s="250">
        <f>O270*H270</f>
        <v>0</v>
      </c>
      <c r="Q270" s="250">
        <v>0</v>
      </c>
      <c r="R270" s="250">
        <f>Q270*H270</f>
        <v>0</v>
      </c>
      <c r="S270" s="250">
        <v>0</v>
      </c>
      <c r="T270" s="251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52" t="s">
        <v>241</v>
      </c>
      <c r="AT270" s="252" t="s">
        <v>159</v>
      </c>
      <c r="AU270" s="252" t="s">
        <v>88</v>
      </c>
      <c r="AY270" s="16" t="s">
        <v>156</v>
      </c>
      <c r="BE270" s="140">
        <f>IF(N270="základní",J270,0)</f>
        <v>0</v>
      </c>
      <c r="BF270" s="140">
        <f>IF(N270="snížená",J270,0)</f>
        <v>0</v>
      </c>
      <c r="BG270" s="140">
        <f>IF(N270="zákl. přenesená",J270,0)</f>
        <v>0</v>
      </c>
      <c r="BH270" s="140">
        <f>IF(N270="sníž. přenesená",J270,0)</f>
        <v>0</v>
      </c>
      <c r="BI270" s="140">
        <f>IF(N270="nulová",J270,0)</f>
        <v>0</v>
      </c>
      <c r="BJ270" s="16" t="s">
        <v>86</v>
      </c>
      <c r="BK270" s="140">
        <f>ROUND(I270*H270,2)</f>
        <v>0</v>
      </c>
      <c r="BL270" s="16" t="s">
        <v>241</v>
      </c>
      <c r="BM270" s="252" t="s">
        <v>531</v>
      </c>
    </row>
    <row r="271" s="2" customFormat="1" ht="24.15" customHeight="1">
      <c r="A271" s="39"/>
      <c r="B271" s="40"/>
      <c r="C271" s="240" t="s">
        <v>532</v>
      </c>
      <c r="D271" s="240" t="s">
        <v>159</v>
      </c>
      <c r="E271" s="241" t="s">
        <v>533</v>
      </c>
      <c r="F271" s="242" t="s">
        <v>534</v>
      </c>
      <c r="G271" s="243" t="s">
        <v>236</v>
      </c>
      <c r="H271" s="244">
        <v>0.69299999999999995</v>
      </c>
      <c r="I271" s="245"/>
      <c r="J271" s="246">
        <f>ROUND(I271*H271,2)</f>
        <v>0</v>
      </c>
      <c r="K271" s="247"/>
      <c r="L271" s="42"/>
      <c r="M271" s="248" t="s">
        <v>1</v>
      </c>
      <c r="N271" s="249" t="s">
        <v>43</v>
      </c>
      <c r="O271" s="92"/>
      <c r="P271" s="250">
        <f>O271*H271</f>
        <v>0</v>
      </c>
      <c r="Q271" s="250">
        <v>0</v>
      </c>
      <c r="R271" s="250">
        <f>Q271*H271</f>
        <v>0</v>
      </c>
      <c r="S271" s="250">
        <v>0</v>
      </c>
      <c r="T271" s="251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52" t="s">
        <v>241</v>
      </c>
      <c r="AT271" s="252" t="s">
        <v>159</v>
      </c>
      <c r="AU271" s="252" t="s">
        <v>88</v>
      </c>
      <c r="AY271" s="16" t="s">
        <v>156</v>
      </c>
      <c r="BE271" s="140">
        <f>IF(N271="základní",J271,0)</f>
        <v>0</v>
      </c>
      <c r="BF271" s="140">
        <f>IF(N271="snížená",J271,0)</f>
        <v>0</v>
      </c>
      <c r="BG271" s="140">
        <f>IF(N271="zákl. přenesená",J271,0)</f>
        <v>0</v>
      </c>
      <c r="BH271" s="140">
        <f>IF(N271="sníž. přenesená",J271,0)</f>
        <v>0</v>
      </c>
      <c r="BI271" s="140">
        <f>IF(N271="nulová",J271,0)</f>
        <v>0</v>
      </c>
      <c r="BJ271" s="16" t="s">
        <v>86</v>
      </c>
      <c r="BK271" s="140">
        <f>ROUND(I271*H271,2)</f>
        <v>0</v>
      </c>
      <c r="BL271" s="16" t="s">
        <v>241</v>
      </c>
      <c r="BM271" s="252" t="s">
        <v>535</v>
      </c>
    </row>
    <row r="272" s="12" customFormat="1" ht="22.8" customHeight="1">
      <c r="A272" s="12"/>
      <c r="B272" s="224"/>
      <c r="C272" s="225"/>
      <c r="D272" s="226" t="s">
        <v>77</v>
      </c>
      <c r="E272" s="238" t="s">
        <v>536</v>
      </c>
      <c r="F272" s="238" t="s">
        <v>537</v>
      </c>
      <c r="G272" s="225"/>
      <c r="H272" s="225"/>
      <c r="I272" s="228"/>
      <c r="J272" s="239">
        <f>BK272</f>
        <v>0</v>
      </c>
      <c r="K272" s="225"/>
      <c r="L272" s="230"/>
      <c r="M272" s="231"/>
      <c r="N272" s="232"/>
      <c r="O272" s="232"/>
      <c r="P272" s="233">
        <f>SUM(P273:P294)</f>
        <v>0</v>
      </c>
      <c r="Q272" s="232"/>
      <c r="R272" s="233">
        <f>SUM(R273:R294)</f>
        <v>0.1482368</v>
      </c>
      <c r="S272" s="232"/>
      <c r="T272" s="234">
        <f>SUM(T273:T294)</f>
        <v>0.23039999999999999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35" t="s">
        <v>88</v>
      </c>
      <c r="AT272" s="236" t="s">
        <v>77</v>
      </c>
      <c r="AU272" s="236" t="s">
        <v>86</v>
      </c>
      <c r="AY272" s="235" t="s">
        <v>156</v>
      </c>
      <c r="BK272" s="237">
        <f>SUM(BK273:BK294)</f>
        <v>0</v>
      </c>
    </row>
    <row r="273" s="2" customFormat="1" ht="24.15" customHeight="1">
      <c r="A273" s="39"/>
      <c r="B273" s="40"/>
      <c r="C273" s="240" t="s">
        <v>538</v>
      </c>
      <c r="D273" s="240" t="s">
        <v>159</v>
      </c>
      <c r="E273" s="241" t="s">
        <v>539</v>
      </c>
      <c r="F273" s="242" t="s">
        <v>540</v>
      </c>
      <c r="G273" s="243" t="s">
        <v>194</v>
      </c>
      <c r="H273" s="244">
        <v>5</v>
      </c>
      <c r="I273" s="245"/>
      <c r="J273" s="246">
        <f>ROUND(I273*H273,2)</f>
        <v>0</v>
      </c>
      <c r="K273" s="247"/>
      <c r="L273" s="42"/>
      <c r="M273" s="248" t="s">
        <v>1</v>
      </c>
      <c r="N273" s="249" t="s">
        <v>43</v>
      </c>
      <c r="O273" s="92"/>
      <c r="P273" s="250">
        <f>O273*H273</f>
        <v>0</v>
      </c>
      <c r="Q273" s="250">
        <v>0</v>
      </c>
      <c r="R273" s="250">
        <f>Q273*H273</f>
        <v>0</v>
      </c>
      <c r="S273" s="250">
        <v>0</v>
      </c>
      <c r="T273" s="251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52" t="s">
        <v>241</v>
      </c>
      <c r="AT273" s="252" t="s">
        <v>159</v>
      </c>
      <c r="AU273" s="252" t="s">
        <v>88</v>
      </c>
      <c r="AY273" s="16" t="s">
        <v>156</v>
      </c>
      <c r="BE273" s="140">
        <f>IF(N273="základní",J273,0)</f>
        <v>0</v>
      </c>
      <c r="BF273" s="140">
        <f>IF(N273="snížená",J273,0)</f>
        <v>0</v>
      </c>
      <c r="BG273" s="140">
        <f>IF(N273="zákl. přenesená",J273,0)</f>
        <v>0</v>
      </c>
      <c r="BH273" s="140">
        <f>IF(N273="sníž. přenesená",J273,0)</f>
        <v>0</v>
      </c>
      <c r="BI273" s="140">
        <f>IF(N273="nulová",J273,0)</f>
        <v>0</v>
      </c>
      <c r="BJ273" s="16" t="s">
        <v>86</v>
      </c>
      <c r="BK273" s="140">
        <f>ROUND(I273*H273,2)</f>
        <v>0</v>
      </c>
      <c r="BL273" s="16" t="s">
        <v>241</v>
      </c>
      <c r="BM273" s="252" t="s">
        <v>541</v>
      </c>
    </row>
    <row r="274" s="2" customFormat="1" ht="24.15" customHeight="1">
      <c r="A274" s="39"/>
      <c r="B274" s="40"/>
      <c r="C274" s="279" t="s">
        <v>542</v>
      </c>
      <c r="D274" s="279" t="s">
        <v>197</v>
      </c>
      <c r="E274" s="280" t="s">
        <v>543</v>
      </c>
      <c r="F274" s="281" t="s">
        <v>544</v>
      </c>
      <c r="G274" s="282" t="s">
        <v>194</v>
      </c>
      <c r="H274" s="283">
        <v>1</v>
      </c>
      <c r="I274" s="284"/>
      <c r="J274" s="285">
        <f>ROUND(I274*H274,2)</f>
        <v>0</v>
      </c>
      <c r="K274" s="286"/>
      <c r="L274" s="287"/>
      <c r="M274" s="288" t="s">
        <v>1</v>
      </c>
      <c r="N274" s="289" t="s">
        <v>43</v>
      </c>
      <c r="O274" s="92"/>
      <c r="P274" s="250">
        <f>O274*H274</f>
        <v>0</v>
      </c>
      <c r="Q274" s="250">
        <v>0.065000000000000002</v>
      </c>
      <c r="R274" s="250">
        <f>Q274*H274</f>
        <v>0.065000000000000002</v>
      </c>
      <c r="S274" s="250">
        <v>0</v>
      </c>
      <c r="T274" s="251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52" t="s">
        <v>317</v>
      </c>
      <c r="AT274" s="252" t="s">
        <v>197</v>
      </c>
      <c r="AU274" s="252" t="s">
        <v>88</v>
      </c>
      <c r="AY274" s="16" t="s">
        <v>156</v>
      </c>
      <c r="BE274" s="140">
        <f>IF(N274="základní",J274,0)</f>
        <v>0</v>
      </c>
      <c r="BF274" s="140">
        <f>IF(N274="snížená",J274,0)</f>
        <v>0</v>
      </c>
      <c r="BG274" s="140">
        <f>IF(N274="zákl. přenesená",J274,0)</f>
        <v>0</v>
      </c>
      <c r="BH274" s="140">
        <f>IF(N274="sníž. přenesená",J274,0)</f>
        <v>0</v>
      </c>
      <c r="BI274" s="140">
        <f>IF(N274="nulová",J274,0)</f>
        <v>0</v>
      </c>
      <c r="BJ274" s="16" t="s">
        <v>86</v>
      </c>
      <c r="BK274" s="140">
        <f>ROUND(I274*H274,2)</f>
        <v>0</v>
      </c>
      <c r="BL274" s="16" t="s">
        <v>241</v>
      </c>
      <c r="BM274" s="252" t="s">
        <v>545</v>
      </c>
    </row>
    <row r="275" s="2" customFormat="1" ht="24.15" customHeight="1">
      <c r="A275" s="39"/>
      <c r="B275" s="40"/>
      <c r="C275" s="279" t="s">
        <v>546</v>
      </c>
      <c r="D275" s="279" t="s">
        <v>197</v>
      </c>
      <c r="E275" s="280" t="s">
        <v>547</v>
      </c>
      <c r="F275" s="281" t="s">
        <v>548</v>
      </c>
      <c r="G275" s="282" t="s">
        <v>194</v>
      </c>
      <c r="H275" s="283">
        <v>2</v>
      </c>
      <c r="I275" s="284"/>
      <c r="J275" s="285">
        <f>ROUND(I275*H275,2)</f>
        <v>0</v>
      </c>
      <c r="K275" s="286"/>
      <c r="L275" s="287"/>
      <c r="M275" s="288" t="s">
        <v>1</v>
      </c>
      <c r="N275" s="289" t="s">
        <v>43</v>
      </c>
      <c r="O275" s="92"/>
      <c r="P275" s="250">
        <f>O275*H275</f>
        <v>0</v>
      </c>
      <c r="Q275" s="250">
        <v>0.0195</v>
      </c>
      <c r="R275" s="250">
        <f>Q275*H275</f>
        <v>0.039</v>
      </c>
      <c r="S275" s="250">
        <v>0</v>
      </c>
      <c r="T275" s="251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52" t="s">
        <v>317</v>
      </c>
      <c r="AT275" s="252" t="s">
        <v>197</v>
      </c>
      <c r="AU275" s="252" t="s">
        <v>88</v>
      </c>
      <c r="AY275" s="16" t="s">
        <v>156</v>
      </c>
      <c r="BE275" s="140">
        <f>IF(N275="základní",J275,0)</f>
        <v>0</v>
      </c>
      <c r="BF275" s="140">
        <f>IF(N275="snížená",J275,0)</f>
        <v>0</v>
      </c>
      <c r="BG275" s="140">
        <f>IF(N275="zákl. přenesená",J275,0)</f>
        <v>0</v>
      </c>
      <c r="BH275" s="140">
        <f>IF(N275="sníž. přenesená",J275,0)</f>
        <v>0</v>
      </c>
      <c r="BI275" s="140">
        <f>IF(N275="nulová",J275,0)</f>
        <v>0</v>
      </c>
      <c r="BJ275" s="16" t="s">
        <v>86</v>
      </c>
      <c r="BK275" s="140">
        <f>ROUND(I275*H275,2)</f>
        <v>0</v>
      </c>
      <c r="BL275" s="16" t="s">
        <v>241</v>
      </c>
      <c r="BM275" s="252" t="s">
        <v>549</v>
      </c>
    </row>
    <row r="276" s="2" customFormat="1" ht="24.15" customHeight="1">
      <c r="A276" s="39"/>
      <c r="B276" s="40"/>
      <c r="C276" s="279" t="s">
        <v>550</v>
      </c>
      <c r="D276" s="279" t="s">
        <v>197</v>
      </c>
      <c r="E276" s="280" t="s">
        <v>551</v>
      </c>
      <c r="F276" s="281" t="s">
        <v>552</v>
      </c>
      <c r="G276" s="282" t="s">
        <v>194</v>
      </c>
      <c r="H276" s="283">
        <v>2</v>
      </c>
      <c r="I276" s="284"/>
      <c r="J276" s="285">
        <f>ROUND(I276*H276,2)</f>
        <v>0</v>
      </c>
      <c r="K276" s="286"/>
      <c r="L276" s="287"/>
      <c r="M276" s="288" t="s">
        <v>1</v>
      </c>
      <c r="N276" s="289" t="s">
        <v>43</v>
      </c>
      <c r="O276" s="92"/>
      <c r="P276" s="250">
        <f>O276*H276</f>
        <v>0</v>
      </c>
      <c r="Q276" s="250">
        <v>0.016</v>
      </c>
      <c r="R276" s="250">
        <f>Q276*H276</f>
        <v>0.032000000000000001</v>
      </c>
      <c r="S276" s="250">
        <v>0</v>
      </c>
      <c r="T276" s="251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52" t="s">
        <v>317</v>
      </c>
      <c r="AT276" s="252" t="s">
        <v>197</v>
      </c>
      <c r="AU276" s="252" t="s">
        <v>88</v>
      </c>
      <c r="AY276" s="16" t="s">
        <v>156</v>
      </c>
      <c r="BE276" s="140">
        <f>IF(N276="základní",J276,0)</f>
        <v>0</v>
      </c>
      <c r="BF276" s="140">
        <f>IF(N276="snížená",J276,0)</f>
        <v>0</v>
      </c>
      <c r="BG276" s="140">
        <f>IF(N276="zákl. přenesená",J276,0)</f>
        <v>0</v>
      </c>
      <c r="BH276" s="140">
        <f>IF(N276="sníž. přenesená",J276,0)</f>
        <v>0</v>
      </c>
      <c r="BI276" s="140">
        <f>IF(N276="nulová",J276,0)</f>
        <v>0</v>
      </c>
      <c r="BJ276" s="16" t="s">
        <v>86</v>
      </c>
      <c r="BK276" s="140">
        <f>ROUND(I276*H276,2)</f>
        <v>0</v>
      </c>
      <c r="BL276" s="16" t="s">
        <v>241</v>
      </c>
      <c r="BM276" s="252" t="s">
        <v>553</v>
      </c>
    </row>
    <row r="277" s="2" customFormat="1" ht="14.4" customHeight="1">
      <c r="A277" s="39"/>
      <c r="B277" s="40"/>
      <c r="C277" s="240" t="s">
        <v>554</v>
      </c>
      <c r="D277" s="240" t="s">
        <v>159</v>
      </c>
      <c r="E277" s="241" t="s">
        <v>555</v>
      </c>
      <c r="F277" s="242" t="s">
        <v>556</v>
      </c>
      <c r="G277" s="243" t="s">
        <v>194</v>
      </c>
      <c r="H277" s="244">
        <v>4</v>
      </c>
      <c r="I277" s="245"/>
      <c r="J277" s="246">
        <f>ROUND(I277*H277,2)</f>
        <v>0</v>
      </c>
      <c r="K277" s="247"/>
      <c r="L277" s="42"/>
      <c r="M277" s="248" t="s">
        <v>1</v>
      </c>
      <c r="N277" s="249" t="s">
        <v>43</v>
      </c>
      <c r="O277" s="92"/>
      <c r="P277" s="250">
        <f>O277*H277</f>
        <v>0</v>
      </c>
      <c r="Q277" s="250">
        <v>0</v>
      </c>
      <c r="R277" s="250">
        <f>Q277*H277</f>
        <v>0</v>
      </c>
      <c r="S277" s="250">
        <v>0</v>
      </c>
      <c r="T277" s="251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52" t="s">
        <v>241</v>
      </c>
      <c r="AT277" s="252" t="s">
        <v>159</v>
      </c>
      <c r="AU277" s="252" t="s">
        <v>88</v>
      </c>
      <c r="AY277" s="16" t="s">
        <v>156</v>
      </c>
      <c r="BE277" s="140">
        <f>IF(N277="základní",J277,0)</f>
        <v>0</v>
      </c>
      <c r="BF277" s="140">
        <f>IF(N277="snížená",J277,0)</f>
        <v>0</v>
      </c>
      <c r="BG277" s="140">
        <f>IF(N277="zákl. přenesená",J277,0)</f>
        <v>0</v>
      </c>
      <c r="BH277" s="140">
        <f>IF(N277="sníž. přenesená",J277,0)</f>
        <v>0</v>
      </c>
      <c r="BI277" s="140">
        <f>IF(N277="nulová",J277,0)</f>
        <v>0</v>
      </c>
      <c r="BJ277" s="16" t="s">
        <v>86</v>
      </c>
      <c r="BK277" s="140">
        <f>ROUND(I277*H277,2)</f>
        <v>0</v>
      </c>
      <c r="BL277" s="16" t="s">
        <v>241</v>
      </c>
      <c r="BM277" s="252" t="s">
        <v>557</v>
      </c>
    </row>
    <row r="278" s="2" customFormat="1" ht="14.4" customHeight="1">
      <c r="A278" s="39"/>
      <c r="B278" s="40"/>
      <c r="C278" s="279" t="s">
        <v>558</v>
      </c>
      <c r="D278" s="279" t="s">
        <v>197</v>
      </c>
      <c r="E278" s="280" t="s">
        <v>559</v>
      </c>
      <c r="F278" s="281" t="s">
        <v>560</v>
      </c>
      <c r="G278" s="282" t="s">
        <v>194</v>
      </c>
      <c r="H278" s="283">
        <v>4</v>
      </c>
      <c r="I278" s="284"/>
      <c r="J278" s="285">
        <f>ROUND(I278*H278,2)</f>
        <v>0</v>
      </c>
      <c r="K278" s="286"/>
      <c r="L278" s="287"/>
      <c r="M278" s="288" t="s">
        <v>1</v>
      </c>
      <c r="N278" s="289" t="s">
        <v>43</v>
      </c>
      <c r="O278" s="92"/>
      <c r="P278" s="250">
        <f>O278*H278</f>
        <v>0</v>
      </c>
      <c r="Q278" s="250">
        <v>0.00014999999999999999</v>
      </c>
      <c r="R278" s="250">
        <f>Q278*H278</f>
        <v>0.00059999999999999995</v>
      </c>
      <c r="S278" s="250">
        <v>0</v>
      </c>
      <c r="T278" s="25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52" t="s">
        <v>317</v>
      </c>
      <c r="AT278" s="252" t="s">
        <v>197</v>
      </c>
      <c r="AU278" s="252" t="s">
        <v>88</v>
      </c>
      <c r="AY278" s="16" t="s">
        <v>156</v>
      </c>
      <c r="BE278" s="140">
        <f>IF(N278="základní",J278,0)</f>
        <v>0</v>
      </c>
      <c r="BF278" s="140">
        <f>IF(N278="snížená",J278,0)</f>
        <v>0</v>
      </c>
      <c r="BG278" s="140">
        <f>IF(N278="zákl. přenesená",J278,0)</f>
        <v>0</v>
      </c>
      <c r="BH278" s="140">
        <f>IF(N278="sníž. přenesená",J278,0)</f>
        <v>0</v>
      </c>
      <c r="BI278" s="140">
        <f>IF(N278="nulová",J278,0)</f>
        <v>0</v>
      </c>
      <c r="BJ278" s="16" t="s">
        <v>86</v>
      </c>
      <c r="BK278" s="140">
        <f>ROUND(I278*H278,2)</f>
        <v>0</v>
      </c>
      <c r="BL278" s="16" t="s">
        <v>241</v>
      </c>
      <c r="BM278" s="252" t="s">
        <v>561</v>
      </c>
    </row>
    <row r="279" s="2" customFormat="1" ht="14.4" customHeight="1">
      <c r="A279" s="39"/>
      <c r="B279" s="40"/>
      <c r="C279" s="240" t="s">
        <v>562</v>
      </c>
      <c r="D279" s="240" t="s">
        <v>159</v>
      </c>
      <c r="E279" s="241" t="s">
        <v>563</v>
      </c>
      <c r="F279" s="242" t="s">
        <v>564</v>
      </c>
      <c r="G279" s="243" t="s">
        <v>194</v>
      </c>
      <c r="H279" s="244">
        <v>4</v>
      </c>
      <c r="I279" s="245"/>
      <c r="J279" s="246">
        <f>ROUND(I279*H279,2)</f>
        <v>0</v>
      </c>
      <c r="K279" s="247"/>
      <c r="L279" s="42"/>
      <c r="M279" s="248" t="s">
        <v>1</v>
      </c>
      <c r="N279" s="249" t="s">
        <v>43</v>
      </c>
      <c r="O279" s="92"/>
      <c r="P279" s="250">
        <f>O279*H279</f>
        <v>0</v>
      </c>
      <c r="Q279" s="250">
        <v>0</v>
      </c>
      <c r="R279" s="250">
        <f>Q279*H279</f>
        <v>0</v>
      </c>
      <c r="S279" s="250">
        <v>0</v>
      </c>
      <c r="T279" s="251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52" t="s">
        <v>241</v>
      </c>
      <c r="AT279" s="252" t="s">
        <v>159</v>
      </c>
      <c r="AU279" s="252" t="s">
        <v>88</v>
      </c>
      <c r="AY279" s="16" t="s">
        <v>156</v>
      </c>
      <c r="BE279" s="140">
        <f>IF(N279="základní",J279,0)</f>
        <v>0</v>
      </c>
      <c r="BF279" s="140">
        <f>IF(N279="snížená",J279,0)</f>
        <v>0</v>
      </c>
      <c r="BG279" s="140">
        <f>IF(N279="zákl. přenesená",J279,0)</f>
        <v>0</v>
      </c>
      <c r="BH279" s="140">
        <f>IF(N279="sníž. přenesená",J279,0)</f>
        <v>0</v>
      </c>
      <c r="BI279" s="140">
        <f>IF(N279="nulová",J279,0)</f>
        <v>0</v>
      </c>
      <c r="BJ279" s="16" t="s">
        <v>86</v>
      </c>
      <c r="BK279" s="140">
        <f>ROUND(I279*H279,2)</f>
        <v>0</v>
      </c>
      <c r="BL279" s="16" t="s">
        <v>241</v>
      </c>
      <c r="BM279" s="252" t="s">
        <v>565</v>
      </c>
    </row>
    <row r="280" s="2" customFormat="1" ht="24.15" customHeight="1">
      <c r="A280" s="39"/>
      <c r="B280" s="40"/>
      <c r="C280" s="279" t="s">
        <v>566</v>
      </c>
      <c r="D280" s="279" t="s">
        <v>197</v>
      </c>
      <c r="E280" s="280" t="s">
        <v>567</v>
      </c>
      <c r="F280" s="281" t="s">
        <v>568</v>
      </c>
      <c r="G280" s="282" t="s">
        <v>194</v>
      </c>
      <c r="H280" s="283">
        <v>4</v>
      </c>
      <c r="I280" s="284"/>
      <c r="J280" s="285">
        <f>ROUND(I280*H280,2)</f>
        <v>0</v>
      </c>
      <c r="K280" s="286"/>
      <c r="L280" s="287"/>
      <c r="M280" s="288" t="s">
        <v>1</v>
      </c>
      <c r="N280" s="289" t="s">
        <v>43</v>
      </c>
      <c r="O280" s="92"/>
      <c r="P280" s="250">
        <f>O280*H280</f>
        <v>0</v>
      </c>
      <c r="Q280" s="250">
        <v>0.0011999999999999999</v>
      </c>
      <c r="R280" s="250">
        <f>Q280*H280</f>
        <v>0.0047999999999999996</v>
      </c>
      <c r="S280" s="250">
        <v>0</v>
      </c>
      <c r="T280" s="25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52" t="s">
        <v>317</v>
      </c>
      <c r="AT280" s="252" t="s">
        <v>197</v>
      </c>
      <c r="AU280" s="252" t="s">
        <v>88</v>
      </c>
      <c r="AY280" s="16" t="s">
        <v>156</v>
      </c>
      <c r="BE280" s="140">
        <f>IF(N280="základní",J280,0)</f>
        <v>0</v>
      </c>
      <c r="BF280" s="140">
        <f>IF(N280="snížená",J280,0)</f>
        <v>0</v>
      </c>
      <c r="BG280" s="140">
        <f>IF(N280="zákl. přenesená",J280,0)</f>
        <v>0</v>
      </c>
      <c r="BH280" s="140">
        <f>IF(N280="sníž. přenesená",J280,0)</f>
        <v>0</v>
      </c>
      <c r="BI280" s="140">
        <f>IF(N280="nulová",J280,0)</f>
        <v>0</v>
      </c>
      <c r="BJ280" s="16" t="s">
        <v>86</v>
      </c>
      <c r="BK280" s="140">
        <f>ROUND(I280*H280,2)</f>
        <v>0</v>
      </c>
      <c r="BL280" s="16" t="s">
        <v>241</v>
      </c>
      <c r="BM280" s="252" t="s">
        <v>569</v>
      </c>
    </row>
    <row r="281" s="2" customFormat="1" ht="14.4" customHeight="1">
      <c r="A281" s="39"/>
      <c r="B281" s="40"/>
      <c r="C281" s="240" t="s">
        <v>570</v>
      </c>
      <c r="D281" s="240" t="s">
        <v>159</v>
      </c>
      <c r="E281" s="241" t="s">
        <v>571</v>
      </c>
      <c r="F281" s="242" t="s">
        <v>572</v>
      </c>
      <c r="G281" s="243" t="s">
        <v>194</v>
      </c>
      <c r="H281" s="244">
        <v>1</v>
      </c>
      <c r="I281" s="245"/>
      <c r="J281" s="246">
        <f>ROUND(I281*H281,2)</f>
        <v>0</v>
      </c>
      <c r="K281" s="247"/>
      <c r="L281" s="42"/>
      <c r="M281" s="248" t="s">
        <v>1</v>
      </c>
      <c r="N281" s="249" t="s">
        <v>43</v>
      </c>
      <c r="O281" s="92"/>
      <c r="P281" s="250">
        <f>O281*H281</f>
        <v>0</v>
      </c>
      <c r="Q281" s="250">
        <v>0</v>
      </c>
      <c r="R281" s="250">
        <f>Q281*H281</f>
        <v>0</v>
      </c>
      <c r="S281" s="250">
        <v>0</v>
      </c>
      <c r="T281" s="251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52" t="s">
        <v>241</v>
      </c>
      <c r="AT281" s="252" t="s">
        <v>159</v>
      </c>
      <c r="AU281" s="252" t="s">
        <v>88</v>
      </c>
      <c r="AY281" s="16" t="s">
        <v>156</v>
      </c>
      <c r="BE281" s="140">
        <f>IF(N281="základní",J281,0)</f>
        <v>0</v>
      </c>
      <c r="BF281" s="140">
        <f>IF(N281="snížená",J281,0)</f>
        <v>0</v>
      </c>
      <c r="BG281" s="140">
        <f>IF(N281="zákl. přenesená",J281,0)</f>
        <v>0</v>
      </c>
      <c r="BH281" s="140">
        <f>IF(N281="sníž. přenesená",J281,0)</f>
        <v>0</v>
      </c>
      <c r="BI281" s="140">
        <f>IF(N281="nulová",J281,0)</f>
        <v>0</v>
      </c>
      <c r="BJ281" s="16" t="s">
        <v>86</v>
      </c>
      <c r="BK281" s="140">
        <f>ROUND(I281*H281,2)</f>
        <v>0</v>
      </c>
      <c r="BL281" s="16" t="s">
        <v>241</v>
      </c>
      <c r="BM281" s="252" t="s">
        <v>573</v>
      </c>
    </row>
    <row r="282" s="2" customFormat="1" ht="14.4" customHeight="1">
      <c r="A282" s="39"/>
      <c r="B282" s="40"/>
      <c r="C282" s="279" t="s">
        <v>574</v>
      </c>
      <c r="D282" s="279" t="s">
        <v>197</v>
      </c>
      <c r="E282" s="280" t="s">
        <v>575</v>
      </c>
      <c r="F282" s="281" t="s">
        <v>576</v>
      </c>
      <c r="G282" s="282" t="s">
        <v>194</v>
      </c>
      <c r="H282" s="283">
        <v>1</v>
      </c>
      <c r="I282" s="284"/>
      <c r="J282" s="285">
        <f>ROUND(I282*H282,2)</f>
        <v>0</v>
      </c>
      <c r="K282" s="286"/>
      <c r="L282" s="287"/>
      <c r="M282" s="288" t="s">
        <v>1</v>
      </c>
      <c r="N282" s="289" t="s">
        <v>43</v>
      </c>
      <c r="O282" s="92"/>
      <c r="P282" s="250">
        <f>O282*H282</f>
        <v>0</v>
      </c>
      <c r="Q282" s="250">
        <v>0.00014999999999999999</v>
      </c>
      <c r="R282" s="250">
        <f>Q282*H282</f>
        <v>0.00014999999999999999</v>
      </c>
      <c r="S282" s="250">
        <v>0</v>
      </c>
      <c r="T282" s="25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52" t="s">
        <v>317</v>
      </c>
      <c r="AT282" s="252" t="s">
        <v>197</v>
      </c>
      <c r="AU282" s="252" t="s">
        <v>88</v>
      </c>
      <c r="AY282" s="16" t="s">
        <v>156</v>
      </c>
      <c r="BE282" s="140">
        <f>IF(N282="základní",J282,0)</f>
        <v>0</v>
      </c>
      <c r="BF282" s="140">
        <f>IF(N282="snížená",J282,0)</f>
        <v>0</v>
      </c>
      <c r="BG282" s="140">
        <f>IF(N282="zákl. přenesená",J282,0)</f>
        <v>0</v>
      </c>
      <c r="BH282" s="140">
        <f>IF(N282="sníž. přenesená",J282,0)</f>
        <v>0</v>
      </c>
      <c r="BI282" s="140">
        <f>IF(N282="nulová",J282,0)</f>
        <v>0</v>
      </c>
      <c r="BJ282" s="16" t="s">
        <v>86</v>
      </c>
      <c r="BK282" s="140">
        <f>ROUND(I282*H282,2)</f>
        <v>0</v>
      </c>
      <c r="BL282" s="16" t="s">
        <v>241</v>
      </c>
      <c r="BM282" s="252" t="s">
        <v>577</v>
      </c>
    </row>
    <row r="283" s="2" customFormat="1" ht="14.4" customHeight="1">
      <c r="A283" s="39"/>
      <c r="B283" s="40"/>
      <c r="C283" s="279" t="s">
        <v>578</v>
      </c>
      <c r="D283" s="279" t="s">
        <v>197</v>
      </c>
      <c r="E283" s="280" t="s">
        <v>579</v>
      </c>
      <c r="F283" s="281" t="s">
        <v>580</v>
      </c>
      <c r="G283" s="282" t="s">
        <v>194</v>
      </c>
      <c r="H283" s="283">
        <v>1</v>
      </c>
      <c r="I283" s="284"/>
      <c r="J283" s="285">
        <f>ROUND(I283*H283,2)</f>
        <v>0</v>
      </c>
      <c r="K283" s="286"/>
      <c r="L283" s="287"/>
      <c r="M283" s="288" t="s">
        <v>1</v>
      </c>
      <c r="N283" s="289" t="s">
        <v>43</v>
      </c>
      <c r="O283" s="92"/>
      <c r="P283" s="250">
        <f>O283*H283</f>
        <v>0</v>
      </c>
      <c r="Q283" s="250">
        <v>0.00014999999999999999</v>
      </c>
      <c r="R283" s="250">
        <f>Q283*H283</f>
        <v>0.00014999999999999999</v>
      </c>
      <c r="S283" s="250">
        <v>0</v>
      </c>
      <c r="T283" s="251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52" t="s">
        <v>317</v>
      </c>
      <c r="AT283" s="252" t="s">
        <v>197</v>
      </c>
      <c r="AU283" s="252" t="s">
        <v>88</v>
      </c>
      <c r="AY283" s="16" t="s">
        <v>156</v>
      </c>
      <c r="BE283" s="140">
        <f>IF(N283="základní",J283,0)</f>
        <v>0</v>
      </c>
      <c r="BF283" s="140">
        <f>IF(N283="snížená",J283,0)</f>
        <v>0</v>
      </c>
      <c r="BG283" s="140">
        <f>IF(N283="zákl. přenesená",J283,0)</f>
        <v>0</v>
      </c>
      <c r="BH283" s="140">
        <f>IF(N283="sníž. přenesená",J283,0)</f>
        <v>0</v>
      </c>
      <c r="BI283" s="140">
        <f>IF(N283="nulová",J283,0)</f>
        <v>0</v>
      </c>
      <c r="BJ283" s="16" t="s">
        <v>86</v>
      </c>
      <c r="BK283" s="140">
        <f>ROUND(I283*H283,2)</f>
        <v>0</v>
      </c>
      <c r="BL283" s="16" t="s">
        <v>241</v>
      </c>
      <c r="BM283" s="252" t="s">
        <v>581</v>
      </c>
    </row>
    <row r="284" s="2" customFormat="1" ht="14.4" customHeight="1">
      <c r="A284" s="39"/>
      <c r="B284" s="40"/>
      <c r="C284" s="240" t="s">
        <v>582</v>
      </c>
      <c r="D284" s="240" t="s">
        <v>159</v>
      </c>
      <c r="E284" s="241" t="s">
        <v>583</v>
      </c>
      <c r="F284" s="242" t="s">
        <v>584</v>
      </c>
      <c r="G284" s="243" t="s">
        <v>194</v>
      </c>
      <c r="H284" s="244">
        <v>1</v>
      </c>
      <c r="I284" s="245"/>
      <c r="J284" s="246">
        <f>ROUND(I284*H284,2)</f>
        <v>0</v>
      </c>
      <c r="K284" s="247"/>
      <c r="L284" s="42"/>
      <c r="M284" s="248" t="s">
        <v>1</v>
      </c>
      <c r="N284" s="249" t="s">
        <v>43</v>
      </c>
      <c r="O284" s="92"/>
      <c r="P284" s="250">
        <f>O284*H284</f>
        <v>0</v>
      </c>
      <c r="Q284" s="250">
        <v>0</v>
      </c>
      <c r="R284" s="250">
        <f>Q284*H284</f>
        <v>0</v>
      </c>
      <c r="S284" s="250">
        <v>0</v>
      </c>
      <c r="T284" s="25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52" t="s">
        <v>241</v>
      </c>
      <c r="AT284" s="252" t="s">
        <v>159</v>
      </c>
      <c r="AU284" s="252" t="s">
        <v>88</v>
      </c>
      <c r="AY284" s="16" t="s">
        <v>156</v>
      </c>
      <c r="BE284" s="140">
        <f>IF(N284="základní",J284,0)</f>
        <v>0</v>
      </c>
      <c r="BF284" s="140">
        <f>IF(N284="snížená",J284,0)</f>
        <v>0</v>
      </c>
      <c r="BG284" s="140">
        <f>IF(N284="zákl. přenesená",J284,0)</f>
        <v>0</v>
      </c>
      <c r="BH284" s="140">
        <f>IF(N284="sníž. přenesená",J284,0)</f>
        <v>0</v>
      </c>
      <c r="BI284" s="140">
        <f>IF(N284="nulová",J284,0)</f>
        <v>0</v>
      </c>
      <c r="BJ284" s="16" t="s">
        <v>86</v>
      </c>
      <c r="BK284" s="140">
        <f>ROUND(I284*H284,2)</f>
        <v>0</v>
      </c>
      <c r="BL284" s="16" t="s">
        <v>241</v>
      </c>
      <c r="BM284" s="252" t="s">
        <v>585</v>
      </c>
    </row>
    <row r="285" s="2" customFormat="1" ht="14.4" customHeight="1">
      <c r="A285" s="39"/>
      <c r="B285" s="40"/>
      <c r="C285" s="279" t="s">
        <v>586</v>
      </c>
      <c r="D285" s="279" t="s">
        <v>197</v>
      </c>
      <c r="E285" s="280" t="s">
        <v>587</v>
      </c>
      <c r="F285" s="281" t="s">
        <v>588</v>
      </c>
      <c r="G285" s="282" t="s">
        <v>194</v>
      </c>
      <c r="H285" s="283">
        <v>1</v>
      </c>
      <c r="I285" s="284"/>
      <c r="J285" s="285">
        <f>ROUND(I285*H285,2)</f>
        <v>0</v>
      </c>
      <c r="K285" s="286"/>
      <c r="L285" s="287"/>
      <c r="M285" s="288" t="s">
        <v>1</v>
      </c>
      <c r="N285" s="289" t="s">
        <v>43</v>
      </c>
      <c r="O285" s="92"/>
      <c r="P285" s="250">
        <f>O285*H285</f>
        <v>0</v>
      </c>
      <c r="Q285" s="250">
        <v>0.0022000000000000001</v>
      </c>
      <c r="R285" s="250">
        <f>Q285*H285</f>
        <v>0.0022000000000000001</v>
      </c>
      <c r="S285" s="250">
        <v>0</v>
      </c>
      <c r="T285" s="251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52" t="s">
        <v>317</v>
      </c>
      <c r="AT285" s="252" t="s">
        <v>197</v>
      </c>
      <c r="AU285" s="252" t="s">
        <v>88</v>
      </c>
      <c r="AY285" s="16" t="s">
        <v>156</v>
      </c>
      <c r="BE285" s="140">
        <f>IF(N285="základní",J285,0)</f>
        <v>0</v>
      </c>
      <c r="BF285" s="140">
        <f>IF(N285="snížená",J285,0)</f>
        <v>0</v>
      </c>
      <c r="BG285" s="140">
        <f>IF(N285="zákl. přenesená",J285,0)</f>
        <v>0</v>
      </c>
      <c r="BH285" s="140">
        <f>IF(N285="sníž. přenesená",J285,0)</f>
        <v>0</v>
      </c>
      <c r="BI285" s="140">
        <f>IF(N285="nulová",J285,0)</f>
        <v>0</v>
      </c>
      <c r="BJ285" s="16" t="s">
        <v>86</v>
      </c>
      <c r="BK285" s="140">
        <f>ROUND(I285*H285,2)</f>
        <v>0</v>
      </c>
      <c r="BL285" s="16" t="s">
        <v>241</v>
      </c>
      <c r="BM285" s="252" t="s">
        <v>589</v>
      </c>
    </row>
    <row r="286" s="2" customFormat="1" ht="24.15" customHeight="1">
      <c r="A286" s="39"/>
      <c r="B286" s="40"/>
      <c r="C286" s="240" t="s">
        <v>590</v>
      </c>
      <c r="D286" s="240" t="s">
        <v>159</v>
      </c>
      <c r="E286" s="241" t="s">
        <v>591</v>
      </c>
      <c r="F286" s="242" t="s">
        <v>592</v>
      </c>
      <c r="G286" s="243" t="s">
        <v>194</v>
      </c>
      <c r="H286" s="244">
        <v>5</v>
      </c>
      <c r="I286" s="245"/>
      <c r="J286" s="246">
        <f>ROUND(I286*H286,2)</f>
        <v>0</v>
      </c>
      <c r="K286" s="247"/>
      <c r="L286" s="42"/>
      <c r="M286" s="248" t="s">
        <v>1</v>
      </c>
      <c r="N286" s="249" t="s">
        <v>43</v>
      </c>
      <c r="O286" s="92"/>
      <c r="P286" s="250">
        <f>O286*H286</f>
        <v>0</v>
      </c>
      <c r="Q286" s="250">
        <v>0</v>
      </c>
      <c r="R286" s="250">
        <f>Q286*H286</f>
        <v>0</v>
      </c>
      <c r="S286" s="250">
        <v>0.024</v>
      </c>
      <c r="T286" s="251">
        <f>S286*H286</f>
        <v>0.12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52" t="s">
        <v>241</v>
      </c>
      <c r="AT286" s="252" t="s">
        <v>159</v>
      </c>
      <c r="AU286" s="252" t="s">
        <v>88</v>
      </c>
      <c r="AY286" s="16" t="s">
        <v>156</v>
      </c>
      <c r="BE286" s="140">
        <f>IF(N286="základní",J286,0)</f>
        <v>0</v>
      </c>
      <c r="BF286" s="140">
        <f>IF(N286="snížená",J286,0)</f>
        <v>0</v>
      </c>
      <c r="BG286" s="140">
        <f>IF(N286="zákl. přenesená",J286,0)</f>
        <v>0</v>
      </c>
      <c r="BH286" s="140">
        <f>IF(N286="sníž. přenesená",J286,0)</f>
        <v>0</v>
      </c>
      <c r="BI286" s="140">
        <f>IF(N286="nulová",J286,0)</f>
        <v>0</v>
      </c>
      <c r="BJ286" s="16" t="s">
        <v>86</v>
      </c>
      <c r="BK286" s="140">
        <f>ROUND(I286*H286,2)</f>
        <v>0</v>
      </c>
      <c r="BL286" s="16" t="s">
        <v>241</v>
      </c>
      <c r="BM286" s="252" t="s">
        <v>593</v>
      </c>
    </row>
    <row r="287" s="2" customFormat="1" ht="24.15" customHeight="1">
      <c r="A287" s="39"/>
      <c r="B287" s="40"/>
      <c r="C287" s="240" t="s">
        <v>594</v>
      </c>
      <c r="D287" s="240" t="s">
        <v>159</v>
      </c>
      <c r="E287" s="241" t="s">
        <v>595</v>
      </c>
      <c r="F287" s="242" t="s">
        <v>596</v>
      </c>
      <c r="G287" s="243" t="s">
        <v>194</v>
      </c>
      <c r="H287" s="244">
        <v>4</v>
      </c>
      <c r="I287" s="245"/>
      <c r="J287" s="246">
        <f>ROUND(I287*H287,2)</f>
        <v>0</v>
      </c>
      <c r="K287" s="247"/>
      <c r="L287" s="42"/>
      <c r="M287" s="248" t="s">
        <v>1</v>
      </c>
      <c r="N287" s="249" t="s">
        <v>43</v>
      </c>
      <c r="O287" s="92"/>
      <c r="P287" s="250">
        <f>O287*H287</f>
        <v>0</v>
      </c>
      <c r="Q287" s="250">
        <v>0</v>
      </c>
      <c r="R287" s="250">
        <f>Q287*H287</f>
        <v>0</v>
      </c>
      <c r="S287" s="250">
        <v>0</v>
      </c>
      <c r="T287" s="251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52" t="s">
        <v>241</v>
      </c>
      <c r="AT287" s="252" t="s">
        <v>159</v>
      </c>
      <c r="AU287" s="252" t="s">
        <v>88</v>
      </c>
      <c r="AY287" s="16" t="s">
        <v>156</v>
      </c>
      <c r="BE287" s="140">
        <f>IF(N287="základní",J287,0)</f>
        <v>0</v>
      </c>
      <c r="BF287" s="140">
        <f>IF(N287="snížená",J287,0)</f>
        <v>0</v>
      </c>
      <c r="BG287" s="140">
        <f>IF(N287="zákl. přenesená",J287,0)</f>
        <v>0</v>
      </c>
      <c r="BH287" s="140">
        <f>IF(N287="sníž. přenesená",J287,0)</f>
        <v>0</v>
      </c>
      <c r="BI287" s="140">
        <f>IF(N287="nulová",J287,0)</f>
        <v>0</v>
      </c>
      <c r="BJ287" s="16" t="s">
        <v>86</v>
      </c>
      <c r="BK287" s="140">
        <f>ROUND(I287*H287,2)</f>
        <v>0</v>
      </c>
      <c r="BL287" s="16" t="s">
        <v>241</v>
      </c>
      <c r="BM287" s="252" t="s">
        <v>597</v>
      </c>
    </row>
    <row r="288" s="2" customFormat="1" ht="24.15" customHeight="1">
      <c r="A288" s="39"/>
      <c r="B288" s="40"/>
      <c r="C288" s="279" t="s">
        <v>598</v>
      </c>
      <c r="D288" s="279" t="s">
        <v>197</v>
      </c>
      <c r="E288" s="280" t="s">
        <v>599</v>
      </c>
      <c r="F288" s="281" t="s">
        <v>600</v>
      </c>
      <c r="G288" s="282" t="s">
        <v>194</v>
      </c>
      <c r="H288" s="283">
        <v>2</v>
      </c>
      <c r="I288" s="284"/>
      <c r="J288" s="285">
        <f>ROUND(I288*H288,2)</f>
        <v>0</v>
      </c>
      <c r="K288" s="286"/>
      <c r="L288" s="287"/>
      <c r="M288" s="288" t="s">
        <v>1</v>
      </c>
      <c r="N288" s="289" t="s">
        <v>43</v>
      </c>
      <c r="O288" s="92"/>
      <c r="P288" s="250">
        <f>O288*H288</f>
        <v>0</v>
      </c>
      <c r="Q288" s="250">
        <v>0.00123</v>
      </c>
      <c r="R288" s="250">
        <f>Q288*H288</f>
        <v>0.0024599999999999999</v>
      </c>
      <c r="S288" s="250">
        <v>0</v>
      </c>
      <c r="T288" s="25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52" t="s">
        <v>317</v>
      </c>
      <c r="AT288" s="252" t="s">
        <v>197</v>
      </c>
      <c r="AU288" s="252" t="s">
        <v>88</v>
      </c>
      <c r="AY288" s="16" t="s">
        <v>156</v>
      </c>
      <c r="BE288" s="140">
        <f>IF(N288="základní",J288,0)</f>
        <v>0</v>
      </c>
      <c r="BF288" s="140">
        <f>IF(N288="snížená",J288,0)</f>
        <v>0</v>
      </c>
      <c r="BG288" s="140">
        <f>IF(N288="zákl. přenesená",J288,0)</f>
        <v>0</v>
      </c>
      <c r="BH288" s="140">
        <f>IF(N288="sníž. přenesená",J288,0)</f>
        <v>0</v>
      </c>
      <c r="BI288" s="140">
        <f>IF(N288="nulová",J288,0)</f>
        <v>0</v>
      </c>
      <c r="BJ288" s="16" t="s">
        <v>86</v>
      </c>
      <c r="BK288" s="140">
        <f>ROUND(I288*H288,2)</f>
        <v>0</v>
      </c>
      <c r="BL288" s="16" t="s">
        <v>241</v>
      </c>
      <c r="BM288" s="252" t="s">
        <v>601</v>
      </c>
    </row>
    <row r="289" s="2" customFormat="1" ht="24.15" customHeight="1">
      <c r="A289" s="39"/>
      <c r="B289" s="40"/>
      <c r="C289" s="279" t="s">
        <v>602</v>
      </c>
      <c r="D289" s="279" t="s">
        <v>197</v>
      </c>
      <c r="E289" s="280" t="s">
        <v>603</v>
      </c>
      <c r="F289" s="281" t="s">
        <v>604</v>
      </c>
      <c r="G289" s="282" t="s">
        <v>194</v>
      </c>
      <c r="H289" s="283">
        <v>2.04</v>
      </c>
      <c r="I289" s="284"/>
      <c r="J289" s="285">
        <f>ROUND(I289*H289,2)</f>
        <v>0</v>
      </c>
      <c r="K289" s="286"/>
      <c r="L289" s="287"/>
      <c r="M289" s="288" t="s">
        <v>1</v>
      </c>
      <c r="N289" s="289" t="s">
        <v>43</v>
      </c>
      <c r="O289" s="92"/>
      <c r="P289" s="250">
        <f>O289*H289</f>
        <v>0</v>
      </c>
      <c r="Q289" s="250">
        <v>0.00092000000000000003</v>
      </c>
      <c r="R289" s="250">
        <f>Q289*H289</f>
        <v>0.0018768000000000001</v>
      </c>
      <c r="S289" s="250">
        <v>0</v>
      </c>
      <c r="T289" s="251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52" t="s">
        <v>317</v>
      </c>
      <c r="AT289" s="252" t="s">
        <v>197</v>
      </c>
      <c r="AU289" s="252" t="s">
        <v>88</v>
      </c>
      <c r="AY289" s="16" t="s">
        <v>156</v>
      </c>
      <c r="BE289" s="140">
        <f>IF(N289="základní",J289,0)</f>
        <v>0</v>
      </c>
      <c r="BF289" s="140">
        <f>IF(N289="snížená",J289,0)</f>
        <v>0</v>
      </c>
      <c r="BG289" s="140">
        <f>IF(N289="zákl. přenesená",J289,0)</f>
        <v>0</v>
      </c>
      <c r="BH289" s="140">
        <f>IF(N289="sníž. přenesená",J289,0)</f>
        <v>0</v>
      </c>
      <c r="BI289" s="140">
        <f>IF(N289="nulová",J289,0)</f>
        <v>0</v>
      </c>
      <c r="BJ289" s="16" t="s">
        <v>86</v>
      </c>
      <c r="BK289" s="140">
        <f>ROUND(I289*H289,2)</f>
        <v>0</v>
      </c>
      <c r="BL289" s="16" t="s">
        <v>241</v>
      </c>
      <c r="BM289" s="252" t="s">
        <v>605</v>
      </c>
    </row>
    <row r="290" s="13" customFormat="1">
      <c r="A290" s="13"/>
      <c r="B290" s="253"/>
      <c r="C290" s="254"/>
      <c r="D290" s="255" t="s">
        <v>165</v>
      </c>
      <c r="E290" s="254"/>
      <c r="F290" s="257" t="s">
        <v>606</v>
      </c>
      <c r="G290" s="254"/>
      <c r="H290" s="258">
        <v>2.04</v>
      </c>
      <c r="I290" s="259"/>
      <c r="J290" s="254"/>
      <c r="K290" s="254"/>
      <c r="L290" s="260"/>
      <c r="M290" s="261"/>
      <c r="N290" s="262"/>
      <c r="O290" s="262"/>
      <c r="P290" s="262"/>
      <c r="Q290" s="262"/>
      <c r="R290" s="262"/>
      <c r="S290" s="262"/>
      <c r="T290" s="26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4" t="s">
        <v>165</v>
      </c>
      <c r="AU290" s="264" t="s">
        <v>88</v>
      </c>
      <c r="AV290" s="13" t="s">
        <v>88</v>
      </c>
      <c r="AW290" s="13" t="s">
        <v>4</v>
      </c>
      <c r="AX290" s="13" t="s">
        <v>86</v>
      </c>
      <c r="AY290" s="264" t="s">
        <v>156</v>
      </c>
    </row>
    <row r="291" s="2" customFormat="1" ht="24.15" customHeight="1">
      <c r="A291" s="39"/>
      <c r="B291" s="40"/>
      <c r="C291" s="240" t="s">
        <v>607</v>
      </c>
      <c r="D291" s="240" t="s">
        <v>159</v>
      </c>
      <c r="E291" s="241" t="s">
        <v>608</v>
      </c>
      <c r="F291" s="242" t="s">
        <v>609</v>
      </c>
      <c r="G291" s="243" t="s">
        <v>194</v>
      </c>
      <c r="H291" s="244">
        <v>1</v>
      </c>
      <c r="I291" s="245"/>
      <c r="J291" s="246">
        <f>ROUND(I291*H291,2)</f>
        <v>0</v>
      </c>
      <c r="K291" s="247"/>
      <c r="L291" s="42"/>
      <c r="M291" s="248" t="s">
        <v>1</v>
      </c>
      <c r="N291" s="249" t="s">
        <v>43</v>
      </c>
      <c r="O291" s="92"/>
      <c r="P291" s="250">
        <f>O291*H291</f>
        <v>0</v>
      </c>
      <c r="Q291" s="250">
        <v>0</v>
      </c>
      <c r="R291" s="250">
        <f>Q291*H291</f>
        <v>0</v>
      </c>
      <c r="S291" s="250">
        <v>0.1104</v>
      </c>
      <c r="T291" s="251">
        <f>S291*H291</f>
        <v>0.1104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52" t="s">
        <v>241</v>
      </c>
      <c r="AT291" s="252" t="s">
        <v>159</v>
      </c>
      <c r="AU291" s="252" t="s">
        <v>88</v>
      </c>
      <c r="AY291" s="16" t="s">
        <v>156</v>
      </c>
      <c r="BE291" s="140">
        <f>IF(N291="základní",J291,0)</f>
        <v>0</v>
      </c>
      <c r="BF291" s="140">
        <f>IF(N291="snížená",J291,0)</f>
        <v>0</v>
      </c>
      <c r="BG291" s="140">
        <f>IF(N291="zákl. přenesená",J291,0)</f>
        <v>0</v>
      </c>
      <c r="BH291" s="140">
        <f>IF(N291="sníž. přenesená",J291,0)</f>
        <v>0</v>
      </c>
      <c r="BI291" s="140">
        <f>IF(N291="nulová",J291,0)</f>
        <v>0</v>
      </c>
      <c r="BJ291" s="16" t="s">
        <v>86</v>
      </c>
      <c r="BK291" s="140">
        <f>ROUND(I291*H291,2)</f>
        <v>0</v>
      </c>
      <c r="BL291" s="16" t="s">
        <v>241</v>
      </c>
      <c r="BM291" s="252" t="s">
        <v>610</v>
      </c>
    </row>
    <row r="292" s="2" customFormat="1" ht="24.15" customHeight="1">
      <c r="A292" s="39"/>
      <c r="B292" s="40"/>
      <c r="C292" s="240" t="s">
        <v>611</v>
      </c>
      <c r="D292" s="240" t="s">
        <v>159</v>
      </c>
      <c r="E292" s="241" t="s">
        <v>612</v>
      </c>
      <c r="F292" s="242" t="s">
        <v>613</v>
      </c>
      <c r="G292" s="243" t="s">
        <v>236</v>
      </c>
      <c r="H292" s="244">
        <v>0.14799999999999999</v>
      </c>
      <c r="I292" s="245"/>
      <c r="J292" s="246">
        <f>ROUND(I292*H292,2)</f>
        <v>0</v>
      </c>
      <c r="K292" s="247"/>
      <c r="L292" s="42"/>
      <c r="M292" s="248" t="s">
        <v>1</v>
      </c>
      <c r="N292" s="249" t="s">
        <v>43</v>
      </c>
      <c r="O292" s="92"/>
      <c r="P292" s="250">
        <f>O292*H292</f>
        <v>0</v>
      </c>
      <c r="Q292" s="250">
        <v>0</v>
      </c>
      <c r="R292" s="250">
        <f>Q292*H292</f>
        <v>0</v>
      </c>
      <c r="S292" s="250">
        <v>0</v>
      </c>
      <c r="T292" s="251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52" t="s">
        <v>241</v>
      </c>
      <c r="AT292" s="252" t="s">
        <v>159</v>
      </c>
      <c r="AU292" s="252" t="s">
        <v>88</v>
      </c>
      <c r="AY292" s="16" t="s">
        <v>156</v>
      </c>
      <c r="BE292" s="140">
        <f>IF(N292="základní",J292,0)</f>
        <v>0</v>
      </c>
      <c r="BF292" s="140">
        <f>IF(N292="snížená",J292,0)</f>
        <v>0</v>
      </c>
      <c r="BG292" s="140">
        <f>IF(N292="zákl. přenesená",J292,0)</f>
        <v>0</v>
      </c>
      <c r="BH292" s="140">
        <f>IF(N292="sníž. přenesená",J292,0)</f>
        <v>0</v>
      </c>
      <c r="BI292" s="140">
        <f>IF(N292="nulová",J292,0)</f>
        <v>0</v>
      </c>
      <c r="BJ292" s="16" t="s">
        <v>86</v>
      </c>
      <c r="BK292" s="140">
        <f>ROUND(I292*H292,2)</f>
        <v>0</v>
      </c>
      <c r="BL292" s="16" t="s">
        <v>241</v>
      </c>
      <c r="BM292" s="252" t="s">
        <v>614</v>
      </c>
    </row>
    <row r="293" s="2" customFormat="1" ht="24.15" customHeight="1">
      <c r="A293" s="39"/>
      <c r="B293" s="40"/>
      <c r="C293" s="240" t="s">
        <v>615</v>
      </c>
      <c r="D293" s="240" t="s">
        <v>159</v>
      </c>
      <c r="E293" s="241" t="s">
        <v>616</v>
      </c>
      <c r="F293" s="242" t="s">
        <v>617</v>
      </c>
      <c r="G293" s="243" t="s">
        <v>236</v>
      </c>
      <c r="H293" s="244">
        <v>0.14799999999999999</v>
      </c>
      <c r="I293" s="245"/>
      <c r="J293" s="246">
        <f>ROUND(I293*H293,2)</f>
        <v>0</v>
      </c>
      <c r="K293" s="247"/>
      <c r="L293" s="42"/>
      <c r="M293" s="248" t="s">
        <v>1</v>
      </c>
      <c r="N293" s="249" t="s">
        <v>43</v>
      </c>
      <c r="O293" s="92"/>
      <c r="P293" s="250">
        <f>O293*H293</f>
        <v>0</v>
      </c>
      <c r="Q293" s="250">
        <v>0</v>
      </c>
      <c r="R293" s="250">
        <f>Q293*H293</f>
        <v>0</v>
      </c>
      <c r="S293" s="250">
        <v>0</v>
      </c>
      <c r="T293" s="251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52" t="s">
        <v>241</v>
      </c>
      <c r="AT293" s="252" t="s">
        <v>159</v>
      </c>
      <c r="AU293" s="252" t="s">
        <v>88</v>
      </c>
      <c r="AY293" s="16" t="s">
        <v>156</v>
      </c>
      <c r="BE293" s="140">
        <f>IF(N293="základní",J293,0)</f>
        <v>0</v>
      </c>
      <c r="BF293" s="140">
        <f>IF(N293="snížená",J293,0)</f>
        <v>0</v>
      </c>
      <c r="BG293" s="140">
        <f>IF(N293="zákl. přenesená",J293,0)</f>
        <v>0</v>
      </c>
      <c r="BH293" s="140">
        <f>IF(N293="sníž. přenesená",J293,0)</f>
        <v>0</v>
      </c>
      <c r="BI293" s="140">
        <f>IF(N293="nulová",J293,0)</f>
        <v>0</v>
      </c>
      <c r="BJ293" s="16" t="s">
        <v>86</v>
      </c>
      <c r="BK293" s="140">
        <f>ROUND(I293*H293,2)</f>
        <v>0</v>
      </c>
      <c r="BL293" s="16" t="s">
        <v>241</v>
      </c>
      <c r="BM293" s="252" t="s">
        <v>618</v>
      </c>
    </row>
    <row r="294" s="2" customFormat="1" ht="24.15" customHeight="1">
      <c r="A294" s="39"/>
      <c r="B294" s="40"/>
      <c r="C294" s="240" t="s">
        <v>619</v>
      </c>
      <c r="D294" s="240" t="s">
        <v>159</v>
      </c>
      <c r="E294" s="241" t="s">
        <v>620</v>
      </c>
      <c r="F294" s="242" t="s">
        <v>621</v>
      </c>
      <c r="G294" s="243" t="s">
        <v>236</v>
      </c>
      <c r="H294" s="244">
        <v>0.14799999999999999</v>
      </c>
      <c r="I294" s="245"/>
      <c r="J294" s="246">
        <f>ROUND(I294*H294,2)</f>
        <v>0</v>
      </c>
      <c r="K294" s="247"/>
      <c r="L294" s="42"/>
      <c r="M294" s="248" t="s">
        <v>1</v>
      </c>
      <c r="N294" s="249" t="s">
        <v>43</v>
      </c>
      <c r="O294" s="92"/>
      <c r="P294" s="250">
        <f>O294*H294</f>
        <v>0</v>
      </c>
      <c r="Q294" s="250">
        <v>0</v>
      </c>
      <c r="R294" s="250">
        <f>Q294*H294</f>
        <v>0</v>
      </c>
      <c r="S294" s="250">
        <v>0</v>
      </c>
      <c r="T294" s="251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52" t="s">
        <v>241</v>
      </c>
      <c r="AT294" s="252" t="s">
        <v>159</v>
      </c>
      <c r="AU294" s="252" t="s">
        <v>88</v>
      </c>
      <c r="AY294" s="16" t="s">
        <v>156</v>
      </c>
      <c r="BE294" s="140">
        <f>IF(N294="základní",J294,0)</f>
        <v>0</v>
      </c>
      <c r="BF294" s="140">
        <f>IF(N294="snížená",J294,0)</f>
        <v>0</v>
      </c>
      <c r="BG294" s="140">
        <f>IF(N294="zákl. přenesená",J294,0)</f>
        <v>0</v>
      </c>
      <c r="BH294" s="140">
        <f>IF(N294="sníž. přenesená",J294,0)</f>
        <v>0</v>
      </c>
      <c r="BI294" s="140">
        <f>IF(N294="nulová",J294,0)</f>
        <v>0</v>
      </c>
      <c r="BJ294" s="16" t="s">
        <v>86</v>
      </c>
      <c r="BK294" s="140">
        <f>ROUND(I294*H294,2)</f>
        <v>0</v>
      </c>
      <c r="BL294" s="16" t="s">
        <v>241</v>
      </c>
      <c r="BM294" s="252" t="s">
        <v>622</v>
      </c>
    </row>
    <row r="295" s="12" customFormat="1" ht="22.8" customHeight="1">
      <c r="A295" s="12"/>
      <c r="B295" s="224"/>
      <c r="C295" s="225"/>
      <c r="D295" s="226" t="s">
        <v>77</v>
      </c>
      <c r="E295" s="238" t="s">
        <v>623</v>
      </c>
      <c r="F295" s="238" t="s">
        <v>624</v>
      </c>
      <c r="G295" s="225"/>
      <c r="H295" s="225"/>
      <c r="I295" s="228"/>
      <c r="J295" s="239">
        <f>BK295</f>
        <v>0</v>
      </c>
      <c r="K295" s="225"/>
      <c r="L295" s="230"/>
      <c r="M295" s="231"/>
      <c r="N295" s="232"/>
      <c r="O295" s="232"/>
      <c r="P295" s="233">
        <f>SUM(P296:P315)</f>
        <v>0</v>
      </c>
      <c r="Q295" s="232"/>
      <c r="R295" s="233">
        <f>SUM(R296:R315)</f>
        <v>0.1888078</v>
      </c>
      <c r="S295" s="232"/>
      <c r="T295" s="234">
        <f>SUM(T296:T315)</f>
        <v>0.14049399999999998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35" t="s">
        <v>88</v>
      </c>
      <c r="AT295" s="236" t="s">
        <v>77</v>
      </c>
      <c r="AU295" s="236" t="s">
        <v>86</v>
      </c>
      <c r="AY295" s="235" t="s">
        <v>156</v>
      </c>
      <c r="BK295" s="237">
        <f>SUM(BK296:BK315)</f>
        <v>0</v>
      </c>
    </row>
    <row r="296" s="2" customFormat="1" ht="14.4" customHeight="1">
      <c r="A296" s="39"/>
      <c r="B296" s="40"/>
      <c r="C296" s="240" t="s">
        <v>625</v>
      </c>
      <c r="D296" s="240" t="s">
        <v>159</v>
      </c>
      <c r="E296" s="241" t="s">
        <v>626</v>
      </c>
      <c r="F296" s="242" t="s">
        <v>627</v>
      </c>
      <c r="G296" s="243" t="s">
        <v>162</v>
      </c>
      <c r="H296" s="244">
        <v>4.532</v>
      </c>
      <c r="I296" s="245"/>
      <c r="J296" s="246">
        <f>ROUND(I296*H296,2)</f>
        <v>0</v>
      </c>
      <c r="K296" s="247"/>
      <c r="L296" s="42"/>
      <c r="M296" s="248" t="s">
        <v>1</v>
      </c>
      <c r="N296" s="249" t="s">
        <v>43</v>
      </c>
      <c r="O296" s="92"/>
      <c r="P296" s="250">
        <f>O296*H296</f>
        <v>0</v>
      </c>
      <c r="Q296" s="250">
        <v>0</v>
      </c>
      <c r="R296" s="250">
        <f>Q296*H296</f>
        <v>0</v>
      </c>
      <c r="S296" s="250">
        <v>0</v>
      </c>
      <c r="T296" s="25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52" t="s">
        <v>241</v>
      </c>
      <c r="AT296" s="252" t="s">
        <v>159</v>
      </c>
      <c r="AU296" s="252" t="s">
        <v>88</v>
      </c>
      <c r="AY296" s="16" t="s">
        <v>156</v>
      </c>
      <c r="BE296" s="140">
        <f>IF(N296="základní",J296,0)</f>
        <v>0</v>
      </c>
      <c r="BF296" s="140">
        <f>IF(N296="snížená",J296,0)</f>
        <v>0</v>
      </c>
      <c r="BG296" s="140">
        <f>IF(N296="zákl. přenesená",J296,0)</f>
        <v>0</v>
      </c>
      <c r="BH296" s="140">
        <f>IF(N296="sníž. přenesená",J296,0)</f>
        <v>0</v>
      </c>
      <c r="BI296" s="140">
        <f>IF(N296="nulová",J296,0)</f>
        <v>0</v>
      </c>
      <c r="BJ296" s="16" t="s">
        <v>86</v>
      </c>
      <c r="BK296" s="140">
        <f>ROUND(I296*H296,2)</f>
        <v>0</v>
      </c>
      <c r="BL296" s="16" t="s">
        <v>241</v>
      </c>
      <c r="BM296" s="252" t="s">
        <v>628</v>
      </c>
    </row>
    <row r="297" s="13" customFormat="1">
      <c r="A297" s="13"/>
      <c r="B297" s="253"/>
      <c r="C297" s="254"/>
      <c r="D297" s="255" t="s">
        <v>165</v>
      </c>
      <c r="E297" s="256" t="s">
        <v>1</v>
      </c>
      <c r="F297" s="257" t="s">
        <v>629</v>
      </c>
      <c r="G297" s="254"/>
      <c r="H297" s="258">
        <v>5.2999999999999998</v>
      </c>
      <c r="I297" s="259"/>
      <c r="J297" s="254"/>
      <c r="K297" s="254"/>
      <c r="L297" s="260"/>
      <c r="M297" s="261"/>
      <c r="N297" s="262"/>
      <c r="O297" s="262"/>
      <c r="P297" s="262"/>
      <c r="Q297" s="262"/>
      <c r="R297" s="262"/>
      <c r="S297" s="262"/>
      <c r="T297" s="26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4" t="s">
        <v>165</v>
      </c>
      <c r="AU297" s="264" t="s">
        <v>88</v>
      </c>
      <c r="AV297" s="13" t="s">
        <v>88</v>
      </c>
      <c r="AW297" s="13" t="s">
        <v>32</v>
      </c>
      <c r="AX297" s="13" t="s">
        <v>78</v>
      </c>
      <c r="AY297" s="264" t="s">
        <v>156</v>
      </c>
    </row>
    <row r="298" s="13" customFormat="1">
      <c r="A298" s="13"/>
      <c r="B298" s="253"/>
      <c r="C298" s="254"/>
      <c r="D298" s="255" t="s">
        <v>165</v>
      </c>
      <c r="E298" s="256" t="s">
        <v>1</v>
      </c>
      <c r="F298" s="257" t="s">
        <v>630</v>
      </c>
      <c r="G298" s="254"/>
      <c r="H298" s="258">
        <v>-0.76800000000000002</v>
      </c>
      <c r="I298" s="259"/>
      <c r="J298" s="254"/>
      <c r="K298" s="254"/>
      <c r="L298" s="260"/>
      <c r="M298" s="261"/>
      <c r="N298" s="262"/>
      <c r="O298" s="262"/>
      <c r="P298" s="262"/>
      <c r="Q298" s="262"/>
      <c r="R298" s="262"/>
      <c r="S298" s="262"/>
      <c r="T298" s="26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4" t="s">
        <v>165</v>
      </c>
      <c r="AU298" s="264" t="s">
        <v>88</v>
      </c>
      <c r="AV298" s="13" t="s">
        <v>88</v>
      </c>
      <c r="AW298" s="13" t="s">
        <v>32</v>
      </c>
      <c r="AX298" s="13" t="s">
        <v>78</v>
      </c>
      <c r="AY298" s="264" t="s">
        <v>156</v>
      </c>
    </row>
    <row r="299" s="14" customFormat="1">
      <c r="A299" s="14"/>
      <c r="B299" s="268"/>
      <c r="C299" s="269"/>
      <c r="D299" s="255" t="s">
        <v>165</v>
      </c>
      <c r="E299" s="270" t="s">
        <v>1</v>
      </c>
      <c r="F299" s="271" t="s">
        <v>184</v>
      </c>
      <c r="G299" s="269"/>
      <c r="H299" s="272">
        <v>4.532</v>
      </c>
      <c r="I299" s="273"/>
      <c r="J299" s="269"/>
      <c r="K299" s="269"/>
      <c r="L299" s="274"/>
      <c r="M299" s="275"/>
      <c r="N299" s="276"/>
      <c r="O299" s="276"/>
      <c r="P299" s="276"/>
      <c r="Q299" s="276"/>
      <c r="R299" s="276"/>
      <c r="S299" s="276"/>
      <c r="T299" s="277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78" t="s">
        <v>165</v>
      </c>
      <c r="AU299" s="278" t="s">
        <v>88</v>
      </c>
      <c r="AV299" s="14" t="s">
        <v>163</v>
      </c>
      <c r="AW299" s="14" t="s">
        <v>32</v>
      </c>
      <c r="AX299" s="14" t="s">
        <v>86</v>
      </c>
      <c r="AY299" s="278" t="s">
        <v>156</v>
      </c>
    </row>
    <row r="300" s="2" customFormat="1" ht="14.4" customHeight="1">
      <c r="A300" s="39"/>
      <c r="B300" s="40"/>
      <c r="C300" s="240" t="s">
        <v>631</v>
      </c>
      <c r="D300" s="240" t="s">
        <v>159</v>
      </c>
      <c r="E300" s="241" t="s">
        <v>632</v>
      </c>
      <c r="F300" s="242" t="s">
        <v>633</v>
      </c>
      <c r="G300" s="243" t="s">
        <v>162</v>
      </c>
      <c r="H300" s="244">
        <v>4.532</v>
      </c>
      <c r="I300" s="245"/>
      <c r="J300" s="246">
        <f>ROUND(I300*H300,2)</f>
        <v>0</v>
      </c>
      <c r="K300" s="247"/>
      <c r="L300" s="42"/>
      <c r="M300" s="248" t="s">
        <v>1</v>
      </c>
      <c r="N300" s="249" t="s">
        <v>43</v>
      </c>
      <c r="O300" s="92"/>
      <c r="P300" s="250">
        <f>O300*H300</f>
        <v>0</v>
      </c>
      <c r="Q300" s="250">
        <v>0.00029999999999999997</v>
      </c>
      <c r="R300" s="250">
        <f>Q300*H300</f>
        <v>0.0013595999999999999</v>
      </c>
      <c r="S300" s="250">
        <v>0</v>
      </c>
      <c r="T300" s="251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52" t="s">
        <v>241</v>
      </c>
      <c r="AT300" s="252" t="s">
        <v>159</v>
      </c>
      <c r="AU300" s="252" t="s">
        <v>88</v>
      </c>
      <c r="AY300" s="16" t="s">
        <v>156</v>
      </c>
      <c r="BE300" s="140">
        <f>IF(N300="základní",J300,0)</f>
        <v>0</v>
      </c>
      <c r="BF300" s="140">
        <f>IF(N300="snížená",J300,0)</f>
        <v>0</v>
      </c>
      <c r="BG300" s="140">
        <f>IF(N300="zákl. přenesená",J300,0)</f>
        <v>0</v>
      </c>
      <c r="BH300" s="140">
        <f>IF(N300="sníž. přenesená",J300,0)</f>
        <v>0</v>
      </c>
      <c r="BI300" s="140">
        <f>IF(N300="nulová",J300,0)</f>
        <v>0</v>
      </c>
      <c r="BJ300" s="16" t="s">
        <v>86</v>
      </c>
      <c r="BK300" s="140">
        <f>ROUND(I300*H300,2)</f>
        <v>0</v>
      </c>
      <c r="BL300" s="16" t="s">
        <v>241</v>
      </c>
      <c r="BM300" s="252" t="s">
        <v>634</v>
      </c>
    </row>
    <row r="301" s="2" customFormat="1" ht="24.15" customHeight="1">
      <c r="A301" s="39"/>
      <c r="B301" s="40"/>
      <c r="C301" s="240" t="s">
        <v>635</v>
      </c>
      <c r="D301" s="240" t="s">
        <v>159</v>
      </c>
      <c r="E301" s="241" t="s">
        <v>636</v>
      </c>
      <c r="F301" s="242" t="s">
        <v>637</v>
      </c>
      <c r="G301" s="243" t="s">
        <v>162</v>
      </c>
      <c r="H301" s="244">
        <v>4.532</v>
      </c>
      <c r="I301" s="245"/>
      <c r="J301" s="246">
        <f>ROUND(I301*H301,2)</f>
        <v>0</v>
      </c>
      <c r="K301" s="247"/>
      <c r="L301" s="42"/>
      <c r="M301" s="248" t="s">
        <v>1</v>
      </c>
      <c r="N301" s="249" t="s">
        <v>43</v>
      </c>
      <c r="O301" s="92"/>
      <c r="P301" s="250">
        <f>O301*H301</f>
        <v>0</v>
      </c>
      <c r="Q301" s="250">
        <v>0.014999999999999999</v>
      </c>
      <c r="R301" s="250">
        <f>Q301*H301</f>
        <v>0.067979999999999999</v>
      </c>
      <c r="S301" s="250">
        <v>0</v>
      </c>
      <c r="T301" s="251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52" t="s">
        <v>241</v>
      </c>
      <c r="AT301" s="252" t="s">
        <v>159</v>
      </c>
      <c r="AU301" s="252" t="s">
        <v>88</v>
      </c>
      <c r="AY301" s="16" t="s">
        <v>156</v>
      </c>
      <c r="BE301" s="140">
        <f>IF(N301="základní",J301,0)</f>
        <v>0</v>
      </c>
      <c r="BF301" s="140">
        <f>IF(N301="snížená",J301,0)</f>
        <v>0</v>
      </c>
      <c r="BG301" s="140">
        <f>IF(N301="zákl. přenesená",J301,0)</f>
        <v>0</v>
      </c>
      <c r="BH301" s="140">
        <f>IF(N301="sníž. přenesená",J301,0)</f>
        <v>0</v>
      </c>
      <c r="BI301" s="140">
        <f>IF(N301="nulová",J301,0)</f>
        <v>0</v>
      </c>
      <c r="BJ301" s="16" t="s">
        <v>86</v>
      </c>
      <c r="BK301" s="140">
        <f>ROUND(I301*H301,2)</f>
        <v>0</v>
      </c>
      <c r="BL301" s="16" t="s">
        <v>241</v>
      </c>
      <c r="BM301" s="252" t="s">
        <v>638</v>
      </c>
    </row>
    <row r="302" s="2" customFormat="1" ht="14.4" customHeight="1">
      <c r="A302" s="39"/>
      <c r="B302" s="40"/>
      <c r="C302" s="240" t="s">
        <v>639</v>
      </c>
      <c r="D302" s="240" t="s">
        <v>159</v>
      </c>
      <c r="E302" s="241" t="s">
        <v>640</v>
      </c>
      <c r="F302" s="242" t="s">
        <v>641</v>
      </c>
      <c r="G302" s="243" t="s">
        <v>162</v>
      </c>
      <c r="H302" s="244">
        <v>3.98</v>
      </c>
      <c r="I302" s="245"/>
      <c r="J302" s="246">
        <f>ROUND(I302*H302,2)</f>
        <v>0</v>
      </c>
      <c r="K302" s="247"/>
      <c r="L302" s="42"/>
      <c r="M302" s="248" t="s">
        <v>1</v>
      </c>
      <c r="N302" s="249" t="s">
        <v>43</v>
      </c>
      <c r="O302" s="92"/>
      <c r="P302" s="250">
        <f>O302*H302</f>
        <v>0</v>
      </c>
      <c r="Q302" s="250">
        <v>0</v>
      </c>
      <c r="R302" s="250">
        <f>Q302*H302</f>
        <v>0</v>
      </c>
      <c r="S302" s="250">
        <v>0.035299999999999998</v>
      </c>
      <c r="T302" s="251">
        <f>S302*H302</f>
        <v>0.14049399999999998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52" t="s">
        <v>241</v>
      </c>
      <c r="AT302" s="252" t="s">
        <v>159</v>
      </c>
      <c r="AU302" s="252" t="s">
        <v>88</v>
      </c>
      <c r="AY302" s="16" t="s">
        <v>156</v>
      </c>
      <c r="BE302" s="140">
        <f>IF(N302="základní",J302,0)</f>
        <v>0</v>
      </c>
      <c r="BF302" s="140">
        <f>IF(N302="snížená",J302,0)</f>
        <v>0</v>
      </c>
      <c r="BG302" s="140">
        <f>IF(N302="zákl. přenesená",J302,0)</f>
        <v>0</v>
      </c>
      <c r="BH302" s="140">
        <f>IF(N302="sníž. přenesená",J302,0)</f>
        <v>0</v>
      </c>
      <c r="BI302" s="140">
        <f>IF(N302="nulová",J302,0)</f>
        <v>0</v>
      </c>
      <c r="BJ302" s="16" t="s">
        <v>86</v>
      </c>
      <c r="BK302" s="140">
        <f>ROUND(I302*H302,2)</f>
        <v>0</v>
      </c>
      <c r="BL302" s="16" t="s">
        <v>241</v>
      </c>
      <c r="BM302" s="252" t="s">
        <v>642</v>
      </c>
    </row>
    <row r="303" s="13" customFormat="1">
      <c r="A303" s="13"/>
      <c r="B303" s="253"/>
      <c r="C303" s="254"/>
      <c r="D303" s="255" t="s">
        <v>165</v>
      </c>
      <c r="E303" s="256" t="s">
        <v>1</v>
      </c>
      <c r="F303" s="257" t="s">
        <v>643</v>
      </c>
      <c r="G303" s="254"/>
      <c r="H303" s="258">
        <v>3.98</v>
      </c>
      <c r="I303" s="259"/>
      <c r="J303" s="254"/>
      <c r="K303" s="254"/>
      <c r="L303" s="260"/>
      <c r="M303" s="261"/>
      <c r="N303" s="262"/>
      <c r="O303" s="262"/>
      <c r="P303" s="262"/>
      <c r="Q303" s="262"/>
      <c r="R303" s="262"/>
      <c r="S303" s="262"/>
      <c r="T303" s="26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4" t="s">
        <v>165</v>
      </c>
      <c r="AU303" s="264" t="s">
        <v>88</v>
      </c>
      <c r="AV303" s="13" t="s">
        <v>88</v>
      </c>
      <c r="AW303" s="13" t="s">
        <v>32</v>
      </c>
      <c r="AX303" s="13" t="s">
        <v>86</v>
      </c>
      <c r="AY303" s="264" t="s">
        <v>156</v>
      </c>
    </row>
    <row r="304" s="2" customFormat="1" ht="24.15" customHeight="1">
      <c r="A304" s="39"/>
      <c r="B304" s="40"/>
      <c r="C304" s="240" t="s">
        <v>644</v>
      </c>
      <c r="D304" s="240" t="s">
        <v>159</v>
      </c>
      <c r="E304" s="241" t="s">
        <v>645</v>
      </c>
      <c r="F304" s="242" t="s">
        <v>646</v>
      </c>
      <c r="G304" s="243" t="s">
        <v>162</v>
      </c>
      <c r="H304" s="244">
        <v>4.532</v>
      </c>
      <c r="I304" s="245"/>
      <c r="J304" s="246">
        <f>ROUND(I304*H304,2)</f>
        <v>0</v>
      </c>
      <c r="K304" s="247"/>
      <c r="L304" s="42"/>
      <c r="M304" s="248" t="s">
        <v>1</v>
      </c>
      <c r="N304" s="249" t="s">
        <v>43</v>
      </c>
      <c r="O304" s="92"/>
      <c r="P304" s="250">
        <f>O304*H304</f>
        <v>0</v>
      </c>
      <c r="Q304" s="250">
        <v>0.0063</v>
      </c>
      <c r="R304" s="250">
        <f>Q304*H304</f>
        <v>0.0285516</v>
      </c>
      <c r="S304" s="250">
        <v>0</v>
      </c>
      <c r="T304" s="251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52" t="s">
        <v>241</v>
      </c>
      <c r="AT304" s="252" t="s">
        <v>159</v>
      </c>
      <c r="AU304" s="252" t="s">
        <v>88</v>
      </c>
      <c r="AY304" s="16" t="s">
        <v>156</v>
      </c>
      <c r="BE304" s="140">
        <f>IF(N304="základní",J304,0)</f>
        <v>0</v>
      </c>
      <c r="BF304" s="140">
        <f>IF(N304="snížená",J304,0)</f>
        <v>0</v>
      </c>
      <c r="BG304" s="140">
        <f>IF(N304="zákl. přenesená",J304,0)</f>
        <v>0</v>
      </c>
      <c r="BH304" s="140">
        <f>IF(N304="sníž. přenesená",J304,0)</f>
        <v>0</v>
      </c>
      <c r="BI304" s="140">
        <f>IF(N304="nulová",J304,0)</f>
        <v>0</v>
      </c>
      <c r="BJ304" s="16" t="s">
        <v>86</v>
      </c>
      <c r="BK304" s="140">
        <f>ROUND(I304*H304,2)</f>
        <v>0</v>
      </c>
      <c r="BL304" s="16" t="s">
        <v>241</v>
      </c>
      <c r="BM304" s="252" t="s">
        <v>647</v>
      </c>
    </row>
    <row r="305" s="13" customFormat="1">
      <c r="A305" s="13"/>
      <c r="B305" s="253"/>
      <c r="C305" s="254"/>
      <c r="D305" s="255" t="s">
        <v>165</v>
      </c>
      <c r="E305" s="256" t="s">
        <v>1</v>
      </c>
      <c r="F305" s="257" t="s">
        <v>629</v>
      </c>
      <c r="G305" s="254"/>
      <c r="H305" s="258">
        <v>5.2999999999999998</v>
      </c>
      <c r="I305" s="259"/>
      <c r="J305" s="254"/>
      <c r="K305" s="254"/>
      <c r="L305" s="260"/>
      <c r="M305" s="261"/>
      <c r="N305" s="262"/>
      <c r="O305" s="262"/>
      <c r="P305" s="262"/>
      <c r="Q305" s="262"/>
      <c r="R305" s="262"/>
      <c r="S305" s="262"/>
      <c r="T305" s="26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64" t="s">
        <v>165</v>
      </c>
      <c r="AU305" s="264" t="s">
        <v>88</v>
      </c>
      <c r="AV305" s="13" t="s">
        <v>88</v>
      </c>
      <c r="AW305" s="13" t="s">
        <v>32</v>
      </c>
      <c r="AX305" s="13" t="s">
        <v>78</v>
      </c>
      <c r="AY305" s="264" t="s">
        <v>156</v>
      </c>
    </row>
    <row r="306" s="13" customFormat="1">
      <c r="A306" s="13"/>
      <c r="B306" s="253"/>
      <c r="C306" s="254"/>
      <c r="D306" s="255" t="s">
        <v>165</v>
      </c>
      <c r="E306" s="256" t="s">
        <v>1</v>
      </c>
      <c r="F306" s="257" t="s">
        <v>630</v>
      </c>
      <c r="G306" s="254"/>
      <c r="H306" s="258">
        <v>-0.76800000000000002</v>
      </c>
      <c r="I306" s="259"/>
      <c r="J306" s="254"/>
      <c r="K306" s="254"/>
      <c r="L306" s="260"/>
      <c r="M306" s="261"/>
      <c r="N306" s="262"/>
      <c r="O306" s="262"/>
      <c r="P306" s="262"/>
      <c r="Q306" s="262"/>
      <c r="R306" s="262"/>
      <c r="S306" s="262"/>
      <c r="T306" s="26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4" t="s">
        <v>165</v>
      </c>
      <c r="AU306" s="264" t="s">
        <v>88</v>
      </c>
      <c r="AV306" s="13" t="s">
        <v>88</v>
      </c>
      <c r="AW306" s="13" t="s">
        <v>32</v>
      </c>
      <c r="AX306" s="13" t="s">
        <v>78</v>
      </c>
      <c r="AY306" s="264" t="s">
        <v>156</v>
      </c>
    </row>
    <row r="307" s="14" customFormat="1">
      <c r="A307" s="14"/>
      <c r="B307" s="268"/>
      <c r="C307" s="269"/>
      <c r="D307" s="255" t="s">
        <v>165</v>
      </c>
      <c r="E307" s="270" t="s">
        <v>1</v>
      </c>
      <c r="F307" s="271" t="s">
        <v>184</v>
      </c>
      <c r="G307" s="269"/>
      <c r="H307" s="272">
        <v>4.532</v>
      </c>
      <c r="I307" s="273"/>
      <c r="J307" s="269"/>
      <c r="K307" s="269"/>
      <c r="L307" s="274"/>
      <c r="M307" s="275"/>
      <c r="N307" s="276"/>
      <c r="O307" s="276"/>
      <c r="P307" s="276"/>
      <c r="Q307" s="276"/>
      <c r="R307" s="276"/>
      <c r="S307" s="276"/>
      <c r="T307" s="277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8" t="s">
        <v>165</v>
      </c>
      <c r="AU307" s="278" t="s">
        <v>88</v>
      </c>
      <c r="AV307" s="14" t="s">
        <v>163</v>
      </c>
      <c r="AW307" s="14" t="s">
        <v>32</v>
      </c>
      <c r="AX307" s="14" t="s">
        <v>86</v>
      </c>
      <c r="AY307" s="278" t="s">
        <v>156</v>
      </c>
    </row>
    <row r="308" s="2" customFormat="1" ht="24.15" customHeight="1">
      <c r="A308" s="39"/>
      <c r="B308" s="40"/>
      <c r="C308" s="279" t="s">
        <v>648</v>
      </c>
      <c r="D308" s="279" t="s">
        <v>197</v>
      </c>
      <c r="E308" s="280" t="s">
        <v>649</v>
      </c>
      <c r="F308" s="281" t="s">
        <v>650</v>
      </c>
      <c r="G308" s="282" t="s">
        <v>162</v>
      </c>
      <c r="H308" s="283">
        <v>4.9850000000000003</v>
      </c>
      <c r="I308" s="284"/>
      <c r="J308" s="285">
        <f>ROUND(I308*H308,2)</f>
        <v>0</v>
      </c>
      <c r="K308" s="286"/>
      <c r="L308" s="287"/>
      <c r="M308" s="288" t="s">
        <v>1</v>
      </c>
      <c r="N308" s="289" t="s">
        <v>43</v>
      </c>
      <c r="O308" s="92"/>
      <c r="P308" s="250">
        <f>O308*H308</f>
        <v>0</v>
      </c>
      <c r="Q308" s="250">
        <v>0.017999999999999999</v>
      </c>
      <c r="R308" s="250">
        <f>Q308*H308</f>
        <v>0.089730000000000004</v>
      </c>
      <c r="S308" s="250">
        <v>0</v>
      </c>
      <c r="T308" s="251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52" t="s">
        <v>317</v>
      </c>
      <c r="AT308" s="252" t="s">
        <v>197</v>
      </c>
      <c r="AU308" s="252" t="s">
        <v>88</v>
      </c>
      <c r="AY308" s="16" t="s">
        <v>156</v>
      </c>
      <c r="BE308" s="140">
        <f>IF(N308="základní",J308,0)</f>
        <v>0</v>
      </c>
      <c r="BF308" s="140">
        <f>IF(N308="snížená",J308,0)</f>
        <v>0</v>
      </c>
      <c r="BG308" s="140">
        <f>IF(N308="zákl. přenesená",J308,0)</f>
        <v>0</v>
      </c>
      <c r="BH308" s="140">
        <f>IF(N308="sníž. přenesená",J308,0)</f>
        <v>0</v>
      </c>
      <c r="BI308" s="140">
        <f>IF(N308="nulová",J308,0)</f>
        <v>0</v>
      </c>
      <c r="BJ308" s="16" t="s">
        <v>86</v>
      </c>
      <c r="BK308" s="140">
        <f>ROUND(I308*H308,2)</f>
        <v>0</v>
      </c>
      <c r="BL308" s="16" t="s">
        <v>241</v>
      </c>
      <c r="BM308" s="252" t="s">
        <v>651</v>
      </c>
    </row>
    <row r="309" s="13" customFormat="1">
      <c r="A309" s="13"/>
      <c r="B309" s="253"/>
      <c r="C309" s="254"/>
      <c r="D309" s="255" t="s">
        <v>165</v>
      </c>
      <c r="E309" s="254"/>
      <c r="F309" s="257" t="s">
        <v>652</v>
      </c>
      <c r="G309" s="254"/>
      <c r="H309" s="258">
        <v>4.9850000000000003</v>
      </c>
      <c r="I309" s="259"/>
      <c r="J309" s="254"/>
      <c r="K309" s="254"/>
      <c r="L309" s="260"/>
      <c r="M309" s="261"/>
      <c r="N309" s="262"/>
      <c r="O309" s="262"/>
      <c r="P309" s="262"/>
      <c r="Q309" s="262"/>
      <c r="R309" s="262"/>
      <c r="S309" s="262"/>
      <c r="T309" s="26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64" t="s">
        <v>165</v>
      </c>
      <c r="AU309" s="264" t="s">
        <v>88</v>
      </c>
      <c r="AV309" s="13" t="s">
        <v>88</v>
      </c>
      <c r="AW309" s="13" t="s">
        <v>4</v>
      </c>
      <c r="AX309" s="13" t="s">
        <v>86</v>
      </c>
      <c r="AY309" s="264" t="s">
        <v>156</v>
      </c>
    </row>
    <row r="310" s="2" customFormat="1" ht="24.15" customHeight="1">
      <c r="A310" s="39"/>
      <c r="B310" s="40"/>
      <c r="C310" s="240" t="s">
        <v>653</v>
      </c>
      <c r="D310" s="240" t="s">
        <v>159</v>
      </c>
      <c r="E310" s="241" t="s">
        <v>654</v>
      </c>
      <c r="F310" s="242" t="s">
        <v>655</v>
      </c>
      <c r="G310" s="243" t="s">
        <v>162</v>
      </c>
      <c r="H310" s="244">
        <v>0.64000000000000001</v>
      </c>
      <c r="I310" s="245"/>
      <c r="J310" s="246">
        <f>ROUND(I310*H310,2)</f>
        <v>0</v>
      </c>
      <c r="K310" s="247"/>
      <c r="L310" s="42"/>
      <c r="M310" s="248" t="s">
        <v>1</v>
      </c>
      <c r="N310" s="249" t="s">
        <v>43</v>
      </c>
      <c r="O310" s="92"/>
      <c r="P310" s="250">
        <f>O310*H310</f>
        <v>0</v>
      </c>
      <c r="Q310" s="250">
        <v>0.0015</v>
      </c>
      <c r="R310" s="250">
        <f>Q310*H310</f>
        <v>0.00096000000000000002</v>
      </c>
      <c r="S310" s="250">
        <v>0</v>
      </c>
      <c r="T310" s="251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52" t="s">
        <v>241</v>
      </c>
      <c r="AT310" s="252" t="s">
        <v>159</v>
      </c>
      <c r="AU310" s="252" t="s">
        <v>88</v>
      </c>
      <c r="AY310" s="16" t="s">
        <v>156</v>
      </c>
      <c r="BE310" s="140">
        <f>IF(N310="základní",J310,0)</f>
        <v>0</v>
      </c>
      <c r="BF310" s="140">
        <f>IF(N310="snížená",J310,0)</f>
        <v>0</v>
      </c>
      <c r="BG310" s="140">
        <f>IF(N310="zákl. přenesená",J310,0)</f>
        <v>0</v>
      </c>
      <c r="BH310" s="140">
        <f>IF(N310="sníž. přenesená",J310,0)</f>
        <v>0</v>
      </c>
      <c r="BI310" s="140">
        <f>IF(N310="nulová",J310,0)</f>
        <v>0</v>
      </c>
      <c r="BJ310" s="16" t="s">
        <v>86</v>
      </c>
      <c r="BK310" s="140">
        <f>ROUND(I310*H310,2)</f>
        <v>0</v>
      </c>
      <c r="BL310" s="16" t="s">
        <v>241</v>
      </c>
      <c r="BM310" s="252" t="s">
        <v>656</v>
      </c>
    </row>
    <row r="311" s="13" customFormat="1">
      <c r="A311" s="13"/>
      <c r="B311" s="253"/>
      <c r="C311" s="254"/>
      <c r="D311" s="255" t="s">
        <v>165</v>
      </c>
      <c r="E311" s="256" t="s">
        <v>1</v>
      </c>
      <c r="F311" s="257" t="s">
        <v>657</v>
      </c>
      <c r="G311" s="254"/>
      <c r="H311" s="258">
        <v>0.64000000000000001</v>
      </c>
      <c r="I311" s="259"/>
      <c r="J311" s="254"/>
      <c r="K311" s="254"/>
      <c r="L311" s="260"/>
      <c r="M311" s="261"/>
      <c r="N311" s="262"/>
      <c r="O311" s="262"/>
      <c r="P311" s="262"/>
      <c r="Q311" s="262"/>
      <c r="R311" s="262"/>
      <c r="S311" s="262"/>
      <c r="T311" s="26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64" t="s">
        <v>165</v>
      </c>
      <c r="AU311" s="264" t="s">
        <v>88</v>
      </c>
      <c r="AV311" s="13" t="s">
        <v>88</v>
      </c>
      <c r="AW311" s="13" t="s">
        <v>32</v>
      </c>
      <c r="AX311" s="13" t="s">
        <v>86</v>
      </c>
      <c r="AY311" s="264" t="s">
        <v>156</v>
      </c>
    </row>
    <row r="312" s="2" customFormat="1" ht="24.15" customHeight="1">
      <c r="A312" s="39"/>
      <c r="B312" s="40"/>
      <c r="C312" s="240" t="s">
        <v>658</v>
      </c>
      <c r="D312" s="240" t="s">
        <v>159</v>
      </c>
      <c r="E312" s="241" t="s">
        <v>659</v>
      </c>
      <c r="F312" s="242" t="s">
        <v>660</v>
      </c>
      <c r="G312" s="243" t="s">
        <v>162</v>
      </c>
      <c r="H312" s="244">
        <v>4.532</v>
      </c>
      <c r="I312" s="245"/>
      <c r="J312" s="246">
        <f>ROUND(I312*H312,2)</f>
        <v>0</v>
      </c>
      <c r="K312" s="247"/>
      <c r="L312" s="42"/>
      <c r="M312" s="248" t="s">
        <v>1</v>
      </c>
      <c r="N312" s="249" t="s">
        <v>43</v>
      </c>
      <c r="O312" s="92"/>
      <c r="P312" s="250">
        <f>O312*H312</f>
        <v>0</v>
      </c>
      <c r="Q312" s="250">
        <v>5.0000000000000002E-05</v>
      </c>
      <c r="R312" s="250">
        <f>Q312*H312</f>
        <v>0.00022660000000000001</v>
      </c>
      <c r="S312" s="250">
        <v>0</v>
      </c>
      <c r="T312" s="251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52" t="s">
        <v>241</v>
      </c>
      <c r="AT312" s="252" t="s">
        <v>159</v>
      </c>
      <c r="AU312" s="252" t="s">
        <v>88</v>
      </c>
      <c r="AY312" s="16" t="s">
        <v>156</v>
      </c>
      <c r="BE312" s="140">
        <f>IF(N312="základní",J312,0)</f>
        <v>0</v>
      </c>
      <c r="BF312" s="140">
        <f>IF(N312="snížená",J312,0)</f>
        <v>0</v>
      </c>
      <c r="BG312" s="140">
        <f>IF(N312="zákl. přenesená",J312,0)</f>
        <v>0</v>
      </c>
      <c r="BH312" s="140">
        <f>IF(N312="sníž. přenesená",J312,0)</f>
        <v>0</v>
      </c>
      <c r="BI312" s="140">
        <f>IF(N312="nulová",J312,0)</f>
        <v>0</v>
      </c>
      <c r="BJ312" s="16" t="s">
        <v>86</v>
      </c>
      <c r="BK312" s="140">
        <f>ROUND(I312*H312,2)</f>
        <v>0</v>
      </c>
      <c r="BL312" s="16" t="s">
        <v>241</v>
      </c>
      <c r="BM312" s="252" t="s">
        <v>661</v>
      </c>
    </row>
    <row r="313" s="2" customFormat="1" ht="24.15" customHeight="1">
      <c r="A313" s="39"/>
      <c r="B313" s="40"/>
      <c r="C313" s="240" t="s">
        <v>662</v>
      </c>
      <c r="D313" s="240" t="s">
        <v>159</v>
      </c>
      <c r="E313" s="241" t="s">
        <v>663</v>
      </c>
      <c r="F313" s="242" t="s">
        <v>664</v>
      </c>
      <c r="G313" s="243" t="s">
        <v>236</v>
      </c>
      <c r="H313" s="244">
        <v>0.189</v>
      </c>
      <c r="I313" s="245"/>
      <c r="J313" s="246">
        <f>ROUND(I313*H313,2)</f>
        <v>0</v>
      </c>
      <c r="K313" s="247"/>
      <c r="L313" s="42"/>
      <c r="M313" s="248" t="s">
        <v>1</v>
      </c>
      <c r="N313" s="249" t="s">
        <v>43</v>
      </c>
      <c r="O313" s="92"/>
      <c r="P313" s="250">
        <f>O313*H313</f>
        <v>0</v>
      </c>
      <c r="Q313" s="250">
        <v>0</v>
      </c>
      <c r="R313" s="250">
        <f>Q313*H313</f>
        <v>0</v>
      </c>
      <c r="S313" s="250">
        <v>0</v>
      </c>
      <c r="T313" s="251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52" t="s">
        <v>241</v>
      </c>
      <c r="AT313" s="252" t="s">
        <v>159</v>
      </c>
      <c r="AU313" s="252" t="s">
        <v>88</v>
      </c>
      <c r="AY313" s="16" t="s">
        <v>156</v>
      </c>
      <c r="BE313" s="140">
        <f>IF(N313="základní",J313,0)</f>
        <v>0</v>
      </c>
      <c r="BF313" s="140">
        <f>IF(N313="snížená",J313,0)</f>
        <v>0</v>
      </c>
      <c r="BG313" s="140">
        <f>IF(N313="zákl. přenesená",J313,0)</f>
        <v>0</v>
      </c>
      <c r="BH313" s="140">
        <f>IF(N313="sníž. přenesená",J313,0)</f>
        <v>0</v>
      </c>
      <c r="BI313" s="140">
        <f>IF(N313="nulová",J313,0)</f>
        <v>0</v>
      </c>
      <c r="BJ313" s="16" t="s">
        <v>86</v>
      </c>
      <c r="BK313" s="140">
        <f>ROUND(I313*H313,2)</f>
        <v>0</v>
      </c>
      <c r="BL313" s="16" t="s">
        <v>241</v>
      </c>
      <c r="BM313" s="252" t="s">
        <v>665</v>
      </c>
    </row>
    <row r="314" s="2" customFormat="1" ht="24.15" customHeight="1">
      <c r="A314" s="39"/>
      <c r="B314" s="40"/>
      <c r="C314" s="240" t="s">
        <v>666</v>
      </c>
      <c r="D314" s="240" t="s">
        <v>159</v>
      </c>
      <c r="E314" s="241" t="s">
        <v>667</v>
      </c>
      <c r="F314" s="242" t="s">
        <v>668</v>
      </c>
      <c r="G314" s="243" t="s">
        <v>236</v>
      </c>
      <c r="H314" s="244">
        <v>0.189</v>
      </c>
      <c r="I314" s="245"/>
      <c r="J314" s="246">
        <f>ROUND(I314*H314,2)</f>
        <v>0</v>
      </c>
      <c r="K314" s="247"/>
      <c r="L314" s="42"/>
      <c r="M314" s="248" t="s">
        <v>1</v>
      </c>
      <c r="N314" s="249" t="s">
        <v>43</v>
      </c>
      <c r="O314" s="92"/>
      <c r="P314" s="250">
        <f>O314*H314</f>
        <v>0</v>
      </c>
      <c r="Q314" s="250">
        <v>0</v>
      </c>
      <c r="R314" s="250">
        <f>Q314*H314</f>
        <v>0</v>
      </c>
      <c r="S314" s="250">
        <v>0</v>
      </c>
      <c r="T314" s="251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52" t="s">
        <v>241</v>
      </c>
      <c r="AT314" s="252" t="s">
        <v>159</v>
      </c>
      <c r="AU314" s="252" t="s">
        <v>88</v>
      </c>
      <c r="AY314" s="16" t="s">
        <v>156</v>
      </c>
      <c r="BE314" s="140">
        <f>IF(N314="základní",J314,0)</f>
        <v>0</v>
      </c>
      <c r="BF314" s="140">
        <f>IF(N314="snížená",J314,0)</f>
        <v>0</v>
      </c>
      <c r="BG314" s="140">
        <f>IF(N314="zákl. přenesená",J314,0)</f>
        <v>0</v>
      </c>
      <c r="BH314" s="140">
        <f>IF(N314="sníž. přenesená",J314,0)</f>
        <v>0</v>
      </c>
      <c r="BI314" s="140">
        <f>IF(N314="nulová",J314,0)</f>
        <v>0</v>
      </c>
      <c r="BJ314" s="16" t="s">
        <v>86</v>
      </c>
      <c r="BK314" s="140">
        <f>ROUND(I314*H314,2)</f>
        <v>0</v>
      </c>
      <c r="BL314" s="16" t="s">
        <v>241</v>
      </c>
      <c r="BM314" s="252" t="s">
        <v>669</v>
      </c>
    </row>
    <row r="315" s="2" customFormat="1" ht="24.15" customHeight="1">
      <c r="A315" s="39"/>
      <c r="B315" s="40"/>
      <c r="C315" s="240" t="s">
        <v>670</v>
      </c>
      <c r="D315" s="240" t="s">
        <v>159</v>
      </c>
      <c r="E315" s="241" t="s">
        <v>671</v>
      </c>
      <c r="F315" s="242" t="s">
        <v>672</v>
      </c>
      <c r="G315" s="243" t="s">
        <v>236</v>
      </c>
      <c r="H315" s="244">
        <v>0.189</v>
      </c>
      <c r="I315" s="245"/>
      <c r="J315" s="246">
        <f>ROUND(I315*H315,2)</f>
        <v>0</v>
      </c>
      <c r="K315" s="247"/>
      <c r="L315" s="42"/>
      <c r="M315" s="248" t="s">
        <v>1</v>
      </c>
      <c r="N315" s="249" t="s">
        <v>43</v>
      </c>
      <c r="O315" s="92"/>
      <c r="P315" s="250">
        <f>O315*H315</f>
        <v>0</v>
      </c>
      <c r="Q315" s="250">
        <v>0</v>
      </c>
      <c r="R315" s="250">
        <f>Q315*H315</f>
        <v>0</v>
      </c>
      <c r="S315" s="250">
        <v>0</v>
      </c>
      <c r="T315" s="251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52" t="s">
        <v>241</v>
      </c>
      <c r="AT315" s="252" t="s">
        <v>159</v>
      </c>
      <c r="AU315" s="252" t="s">
        <v>88</v>
      </c>
      <c r="AY315" s="16" t="s">
        <v>156</v>
      </c>
      <c r="BE315" s="140">
        <f>IF(N315="základní",J315,0)</f>
        <v>0</v>
      </c>
      <c r="BF315" s="140">
        <f>IF(N315="snížená",J315,0)</f>
        <v>0</v>
      </c>
      <c r="BG315" s="140">
        <f>IF(N315="zákl. přenesená",J315,0)</f>
        <v>0</v>
      </c>
      <c r="BH315" s="140">
        <f>IF(N315="sníž. přenesená",J315,0)</f>
        <v>0</v>
      </c>
      <c r="BI315" s="140">
        <f>IF(N315="nulová",J315,0)</f>
        <v>0</v>
      </c>
      <c r="BJ315" s="16" t="s">
        <v>86</v>
      </c>
      <c r="BK315" s="140">
        <f>ROUND(I315*H315,2)</f>
        <v>0</v>
      </c>
      <c r="BL315" s="16" t="s">
        <v>241</v>
      </c>
      <c r="BM315" s="252" t="s">
        <v>673</v>
      </c>
    </row>
    <row r="316" s="12" customFormat="1" ht="22.8" customHeight="1">
      <c r="A316" s="12"/>
      <c r="B316" s="224"/>
      <c r="C316" s="225"/>
      <c r="D316" s="226" t="s">
        <v>77</v>
      </c>
      <c r="E316" s="238" t="s">
        <v>674</v>
      </c>
      <c r="F316" s="238" t="s">
        <v>675</v>
      </c>
      <c r="G316" s="225"/>
      <c r="H316" s="225"/>
      <c r="I316" s="228"/>
      <c r="J316" s="239">
        <f>BK316</f>
        <v>0</v>
      </c>
      <c r="K316" s="225"/>
      <c r="L316" s="230"/>
      <c r="M316" s="231"/>
      <c r="N316" s="232"/>
      <c r="O316" s="232"/>
      <c r="P316" s="233">
        <f>SUM(P317:P342)</f>
        <v>0</v>
      </c>
      <c r="Q316" s="232"/>
      <c r="R316" s="233">
        <f>SUM(R317:R342)</f>
        <v>0.86597526999999974</v>
      </c>
      <c r="S316" s="232"/>
      <c r="T316" s="234">
        <f>SUM(T317:T342)</f>
        <v>0.14890200000000001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35" t="s">
        <v>88</v>
      </c>
      <c r="AT316" s="236" t="s">
        <v>77</v>
      </c>
      <c r="AU316" s="236" t="s">
        <v>86</v>
      </c>
      <c r="AY316" s="235" t="s">
        <v>156</v>
      </c>
      <c r="BK316" s="237">
        <f>SUM(BK317:BK342)</f>
        <v>0</v>
      </c>
    </row>
    <row r="317" s="2" customFormat="1" ht="24.15" customHeight="1">
      <c r="A317" s="39"/>
      <c r="B317" s="40"/>
      <c r="C317" s="240" t="s">
        <v>676</v>
      </c>
      <c r="D317" s="240" t="s">
        <v>159</v>
      </c>
      <c r="E317" s="241" t="s">
        <v>677</v>
      </c>
      <c r="F317" s="242" t="s">
        <v>678</v>
      </c>
      <c r="G317" s="243" t="s">
        <v>162</v>
      </c>
      <c r="H317" s="244">
        <v>44</v>
      </c>
      <c r="I317" s="245"/>
      <c r="J317" s="246">
        <f>ROUND(I317*H317,2)</f>
        <v>0</v>
      </c>
      <c r="K317" s="247"/>
      <c r="L317" s="42"/>
      <c r="M317" s="248" t="s">
        <v>1</v>
      </c>
      <c r="N317" s="249" t="s">
        <v>43</v>
      </c>
      <c r="O317" s="92"/>
      <c r="P317" s="250">
        <f>O317*H317</f>
        <v>0</v>
      </c>
      <c r="Q317" s="250">
        <v>0</v>
      </c>
      <c r="R317" s="250">
        <f>Q317*H317</f>
        <v>0</v>
      </c>
      <c r="S317" s="250">
        <v>0</v>
      </c>
      <c r="T317" s="251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52" t="s">
        <v>241</v>
      </c>
      <c r="AT317" s="252" t="s">
        <v>159</v>
      </c>
      <c r="AU317" s="252" t="s">
        <v>88</v>
      </c>
      <c r="AY317" s="16" t="s">
        <v>156</v>
      </c>
      <c r="BE317" s="140">
        <f>IF(N317="základní",J317,0)</f>
        <v>0</v>
      </c>
      <c r="BF317" s="140">
        <f>IF(N317="snížená",J317,0)</f>
        <v>0</v>
      </c>
      <c r="BG317" s="140">
        <f>IF(N317="zákl. přenesená",J317,0)</f>
        <v>0</v>
      </c>
      <c r="BH317" s="140">
        <f>IF(N317="sníž. přenesená",J317,0)</f>
        <v>0</v>
      </c>
      <c r="BI317" s="140">
        <f>IF(N317="nulová",J317,0)</f>
        <v>0</v>
      </c>
      <c r="BJ317" s="16" t="s">
        <v>86</v>
      </c>
      <c r="BK317" s="140">
        <f>ROUND(I317*H317,2)</f>
        <v>0</v>
      </c>
      <c r="BL317" s="16" t="s">
        <v>241</v>
      </c>
      <c r="BM317" s="252" t="s">
        <v>679</v>
      </c>
    </row>
    <row r="318" s="13" customFormat="1">
      <c r="A318" s="13"/>
      <c r="B318" s="253"/>
      <c r="C318" s="254"/>
      <c r="D318" s="255" t="s">
        <v>165</v>
      </c>
      <c r="E318" s="256" t="s">
        <v>1</v>
      </c>
      <c r="F318" s="257" t="s">
        <v>680</v>
      </c>
      <c r="G318" s="254"/>
      <c r="H318" s="258">
        <v>44</v>
      </c>
      <c r="I318" s="259"/>
      <c r="J318" s="254"/>
      <c r="K318" s="254"/>
      <c r="L318" s="260"/>
      <c r="M318" s="261"/>
      <c r="N318" s="262"/>
      <c r="O318" s="262"/>
      <c r="P318" s="262"/>
      <c r="Q318" s="262"/>
      <c r="R318" s="262"/>
      <c r="S318" s="262"/>
      <c r="T318" s="26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4" t="s">
        <v>165</v>
      </c>
      <c r="AU318" s="264" t="s">
        <v>88</v>
      </c>
      <c r="AV318" s="13" t="s">
        <v>88</v>
      </c>
      <c r="AW318" s="13" t="s">
        <v>32</v>
      </c>
      <c r="AX318" s="13" t="s">
        <v>86</v>
      </c>
      <c r="AY318" s="264" t="s">
        <v>156</v>
      </c>
    </row>
    <row r="319" s="2" customFormat="1" ht="14.4" customHeight="1">
      <c r="A319" s="39"/>
      <c r="B319" s="40"/>
      <c r="C319" s="240" t="s">
        <v>681</v>
      </c>
      <c r="D319" s="240" t="s">
        <v>159</v>
      </c>
      <c r="E319" s="241" t="s">
        <v>682</v>
      </c>
      <c r="F319" s="242" t="s">
        <v>683</v>
      </c>
      <c r="G319" s="243" t="s">
        <v>162</v>
      </c>
      <c r="H319" s="244">
        <v>44</v>
      </c>
      <c r="I319" s="245"/>
      <c r="J319" s="246">
        <f>ROUND(I319*H319,2)</f>
        <v>0</v>
      </c>
      <c r="K319" s="247"/>
      <c r="L319" s="42"/>
      <c r="M319" s="248" t="s">
        <v>1</v>
      </c>
      <c r="N319" s="249" t="s">
        <v>43</v>
      </c>
      <c r="O319" s="92"/>
      <c r="P319" s="250">
        <f>O319*H319</f>
        <v>0</v>
      </c>
      <c r="Q319" s="250">
        <v>0</v>
      </c>
      <c r="R319" s="250">
        <f>Q319*H319</f>
        <v>0</v>
      </c>
      <c r="S319" s="250">
        <v>0</v>
      </c>
      <c r="T319" s="25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52" t="s">
        <v>241</v>
      </c>
      <c r="AT319" s="252" t="s">
        <v>159</v>
      </c>
      <c r="AU319" s="252" t="s">
        <v>88</v>
      </c>
      <c r="AY319" s="16" t="s">
        <v>156</v>
      </c>
      <c r="BE319" s="140">
        <f>IF(N319="základní",J319,0)</f>
        <v>0</v>
      </c>
      <c r="BF319" s="140">
        <f>IF(N319="snížená",J319,0)</f>
        <v>0</v>
      </c>
      <c r="BG319" s="140">
        <f>IF(N319="zákl. přenesená",J319,0)</f>
        <v>0</v>
      </c>
      <c r="BH319" s="140">
        <f>IF(N319="sníž. přenesená",J319,0)</f>
        <v>0</v>
      </c>
      <c r="BI319" s="140">
        <f>IF(N319="nulová",J319,0)</f>
        <v>0</v>
      </c>
      <c r="BJ319" s="16" t="s">
        <v>86</v>
      </c>
      <c r="BK319" s="140">
        <f>ROUND(I319*H319,2)</f>
        <v>0</v>
      </c>
      <c r="BL319" s="16" t="s">
        <v>241</v>
      </c>
      <c r="BM319" s="252" t="s">
        <v>684</v>
      </c>
    </row>
    <row r="320" s="2" customFormat="1" ht="24.15" customHeight="1">
      <c r="A320" s="39"/>
      <c r="B320" s="40"/>
      <c r="C320" s="240" t="s">
        <v>685</v>
      </c>
      <c r="D320" s="240" t="s">
        <v>159</v>
      </c>
      <c r="E320" s="241" t="s">
        <v>686</v>
      </c>
      <c r="F320" s="242" t="s">
        <v>687</v>
      </c>
      <c r="G320" s="243" t="s">
        <v>162</v>
      </c>
      <c r="H320" s="244">
        <v>44</v>
      </c>
      <c r="I320" s="245"/>
      <c r="J320" s="246">
        <f>ROUND(I320*H320,2)</f>
        <v>0</v>
      </c>
      <c r="K320" s="247"/>
      <c r="L320" s="42"/>
      <c r="M320" s="248" t="s">
        <v>1</v>
      </c>
      <c r="N320" s="249" t="s">
        <v>43</v>
      </c>
      <c r="O320" s="92"/>
      <c r="P320" s="250">
        <f>O320*H320</f>
        <v>0</v>
      </c>
      <c r="Q320" s="250">
        <v>3.0000000000000001E-05</v>
      </c>
      <c r="R320" s="250">
        <f>Q320*H320</f>
        <v>0.00132</v>
      </c>
      <c r="S320" s="250">
        <v>0</v>
      </c>
      <c r="T320" s="251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52" t="s">
        <v>241</v>
      </c>
      <c r="AT320" s="252" t="s">
        <v>159</v>
      </c>
      <c r="AU320" s="252" t="s">
        <v>88</v>
      </c>
      <c r="AY320" s="16" t="s">
        <v>156</v>
      </c>
      <c r="BE320" s="140">
        <f>IF(N320="základní",J320,0)</f>
        <v>0</v>
      </c>
      <c r="BF320" s="140">
        <f>IF(N320="snížená",J320,0)</f>
        <v>0</v>
      </c>
      <c r="BG320" s="140">
        <f>IF(N320="zákl. přenesená",J320,0)</f>
        <v>0</v>
      </c>
      <c r="BH320" s="140">
        <f>IF(N320="sníž. přenesená",J320,0)</f>
        <v>0</v>
      </c>
      <c r="BI320" s="140">
        <f>IF(N320="nulová",J320,0)</f>
        <v>0</v>
      </c>
      <c r="BJ320" s="16" t="s">
        <v>86</v>
      </c>
      <c r="BK320" s="140">
        <f>ROUND(I320*H320,2)</f>
        <v>0</v>
      </c>
      <c r="BL320" s="16" t="s">
        <v>241</v>
      </c>
      <c r="BM320" s="252" t="s">
        <v>688</v>
      </c>
    </row>
    <row r="321" s="2" customFormat="1" ht="24.15" customHeight="1">
      <c r="A321" s="39"/>
      <c r="B321" s="40"/>
      <c r="C321" s="240" t="s">
        <v>689</v>
      </c>
      <c r="D321" s="240" t="s">
        <v>159</v>
      </c>
      <c r="E321" s="241" t="s">
        <v>690</v>
      </c>
      <c r="F321" s="242" t="s">
        <v>691</v>
      </c>
      <c r="G321" s="243" t="s">
        <v>162</v>
      </c>
      <c r="H321" s="244">
        <v>44</v>
      </c>
      <c r="I321" s="245"/>
      <c r="J321" s="246">
        <f>ROUND(I321*H321,2)</f>
        <v>0</v>
      </c>
      <c r="K321" s="247"/>
      <c r="L321" s="42"/>
      <c r="M321" s="248" t="s">
        <v>1</v>
      </c>
      <c r="N321" s="249" t="s">
        <v>43</v>
      </c>
      <c r="O321" s="92"/>
      <c r="P321" s="250">
        <f>O321*H321</f>
        <v>0</v>
      </c>
      <c r="Q321" s="250">
        <v>0.014999999999999999</v>
      </c>
      <c r="R321" s="250">
        <f>Q321*H321</f>
        <v>0.65999999999999992</v>
      </c>
      <c r="S321" s="250">
        <v>0</v>
      </c>
      <c r="T321" s="25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52" t="s">
        <v>241</v>
      </c>
      <c r="AT321" s="252" t="s">
        <v>159</v>
      </c>
      <c r="AU321" s="252" t="s">
        <v>88</v>
      </c>
      <c r="AY321" s="16" t="s">
        <v>156</v>
      </c>
      <c r="BE321" s="140">
        <f>IF(N321="základní",J321,0)</f>
        <v>0</v>
      </c>
      <c r="BF321" s="140">
        <f>IF(N321="snížená",J321,0)</f>
        <v>0</v>
      </c>
      <c r="BG321" s="140">
        <f>IF(N321="zákl. přenesená",J321,0)</f>
        <v>0</v>
      </c>
      <c r="BH321" s="140">
        <f>IF(N321="sníž. přenesená",J321,0)</f>
        <v>0</v>
      </c>
      <c r="BI321" s="140">
        <f>IF(N321="nulová",J321,0)</f>
        <v>0</v>
      </c>
      <c r="BJ321" s="16" t="s">
        <v>86</v>
      </c>
      <c r="BK321" s="140">
        <f>ROUND(I321*H321,2)</f>
        <v>0</v>
      </c>
      <c r="BL321" s="16" t="s">
        <v>241</v>
      </c>
      <c r="BM321" s="252" t="s">
        <v>692</v>
      </c>
    </row>
    <row r="322" s="2" customFormat="1" ht="24.15" customHeight="1">
      <c r="A322" s="39"/>
      <c r="B322" s="40"/>
      <c r="C322" s="240" t="s">
        <v>693</v>
      </c>
      <c r="D322" s="240" t="s">
        <v>159</v>
      </c>
      <c r="E322" s="241" t="s">
        <v>694</v>
      </c>
      <c r="F322" s="242" t="s">
        <v>695</v>
      </c>
      <c r="G322" s="243" t="s">
        <v>162</v>
      </c>
      <c r="H322" s="244">
        <v>43.899999999999999</v>
      </c>
      <c r="I322" s="245"/>
      <c r="J322" s="246">
        <f>ROUND(I322*H322,2)</f>
        <v>0</v>
      </c>
      <c r="K322" s="247"/>
      <c r="L322" s="42"/>
      <c r="M322" s="248" t="s">
        <v>1</v>
      </c>
      <c r="N322" s="249" t="s">
        <v>43</v>
      </c>
      <c r="O322" s="92"/>
      <c r="P322" s="250">
        <f>O322*H322</f>
        <v>0</v>
      </c>
      <c r="Q322" s="250">
        <v>0</v>
      </c>
      <c r="R322" s="250">
        <f>Q322*H322</f>
        <v>0</v>
      </c>
      <c r="S322" s="250">
        <v>0.0030000000000000001</v>
      </c>
      <c r="T322" s="251">
        <f>S322*H322</f>
        <v>0.13170000000000001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52" t="s">
        <v>241</v>
      </c>
      <c r="AT322" s="252" t="s">
        <v>159</v>
      </c>
      <c r="AU322" s="252" t="s">
        <v>88</v>
      </c>
      <c r="AY322" s="16" t="s">
        <v>156</v>
      </c>
      <c r="BE322" s="140">
        <f>IF(N322="základní",J322,0)</f>
        <v>0</v>
      </c>
      <c r="BF322" s="140">
        <f>IF(N322="snížená",J322,0)</f>
        <v>0</v>
      </c>
      <c r="BG322" s="140">
        <f>IF(N322="zákl. přenesená",J322,0)</f>
        <v>0</v>
      </c>
      <c r="BH322" s="140">
        <f>IF(N322="sníž. přenesená",J322,0)</f>
        <v>0</v>
      </c>
      <c r="BI322" s="140">
        <f>IF(N322="nulová",J322,0)</f>
        <v>0</v>
      </c>
      <c r="BJ322" s="16" t="s">
        <v>86</v>
      </c>
      <c r="BK322" s="140">
        <f>ROUND(I322*H322,2)</f>
        <v>0</v>
      </c>
      <c r="BL322" s="16" t="s">
        <v>241</v>
      </c>
      <c r="BM322" s="252" t="s">
        <v>696</v>
      </c>
    </row>
    <row r="323" s="13" customFormat="1">
      <c r="A323" s="13"/>
      <c r="B323" s="253"/>
      <c r="C323" s="254"/>
      <c r="D323" s="255" t="s">
        <v>165</v>
      </c>
      <c r="E323" s="256" t="s">
        <v>1</v>
      </c>
      <c r="F323" s="257" t="s">
        <v>697</v>
      </c>
      <c r="G323" s="254"/>
      <c r="H323" s="258">
        <v>43.899999999999999</v>
      </c>
      <c r="I323" s="259"/>
      <c r="J323" s="254"/>
      <c r="K323" s="254"/>
      <c r="L323" s="260"/>
      <c r="M323" s="261"/>
      <c r="N323" s="262"/>
      <c r="O323" s="262"/>
      <c r="P323" s="262"/>
      <c r="Q323" s="262"/>
      <c r="R323" s="262"/>
      <c r="S323" s="262"/>
      <c r="T323" s="26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64" t="s">
        <v>165</v>
      </c>
      <c r="AU323" s="264" t="s">
        <v>88</v>
      </c>
      <c r="AV323" s="13" t="s">
        <v>88</v>
      </c>
      <c r="AW323" s="13" t="s">
        <v>32</v>
      </c>
      <c r="AX323" s="13" t="s">
        <v>86</v>
      </c>
      <c r="AY323" s="264" t="s">
        <v>156</v>
      </c>
    </row>
    <row r="324" s="2" customFormat="1" ht="24.15" customHeight="1">
      <c r="A324" s="39"/>
      <c r="B324" s="40"/>
      <c r="C324" s="240" t="s">
        <v>698</v>
      </c>
      <c r="D324" s="240" t="s">
        <v>159</v>
      </c>
      <c r="E324" s="241" t="s">
        <v>699</v>
      </c>
      <c r="F324" s="242" t="s">
        <v>700</v>
      </c>
      <c r="G324" s="243" t="s">
        <v>162</v>
      </c>
      <c r="H324" s="244">
        <v>44</v>
      </c>
      <c r="I324" s="245"/>
      <c r="J324" s="246">
        <f>ROUND(I324*H324,2)</f>
        <v>0</v>
      </c>
      <c r="K324" s="247"/>
      <c r="L324" s="42"/>
      <c r="M324" s="248" t="s">
        <v>1</v>
      </c>
      <c r="N324" s="249" t="s">
        <v>43</v>
      </c>
      <c r="O324" s="92"/>
      <c r="P324" s="250">
        <f>O324*H324</f>
        <v>0</v>
      </c>
      <c r="Q324" s="250">
        <v>0.00040000000000000002</v>
      </c>
      <c r="R324" s="250">
        <f>Q324*H324</f>
        <v>0.017600000000000001</v>
      </c>
      <c r="S324" s="250">
        <v>0</v>
      </c>
      <c r="T324" s="251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52" t="s">
        <v>241</v>
      </c>
      <c r="AT324" s="252" t="s">
        <v>159</v>
      </c>
      <c r="AU324" s="252" t="s">
        <v>88</v>
      </c>
      <c r="AY324" s="16" t="s">
        <v>156</v>
      </c>
      <c r="BE324" s="140">
        <f>IF(N324="základní",J324,0)</f>
        <v>0</v>
      </c>
      <c r="BF324" s="140">
        <f>IF(N324="snížená",J324,0)</f>
        <v>0</v>
      </c>
      <c r="BG324" s="140">
        <f>IF(N324="zákl. přenesená",J324,0)</f>
        <v>0</v>
      </c>
      <c r="BH324" s="140">
        <f>IF(N324="sníž. přenesená",J324,0)</f>
        <v>0</v>
      </c>
      <c r="BI324" s="140">
        <f>IF(N324="nulová",J324,0)</f>
        <v>0</v>
      </c>
      <c r="BJ324" s="16" t="s">
        <v>86</v>
      </c>
      <c r="BK324" s="140">
        <f>ROUND(I324*H324,2)</f>
        <v>0</v>
      </c>
      <c r="BL324" s="16" t="s">
        <v>241</v>
      </c>
      <c r="BM324" s="252" t="s">
        <v>701</v>
      </c>
    </row>
    <row r="325" s="2" customFormat="1" ht="24.15" customHeight="1">
      <c r="A325" s="39"/>
      <c r="B325" s="40"/>
      <c r="C325" s="279" t="s">
        <v>702</v>
      </c>
      <c r="D325" s="279" t="s">
        <v>197</v>
      </c>
      <c r="E325" s="280" t="s">
        <v>703</v>
      </c>
      <c r="F325" s="281" t="s">
        <v>704</v>
      </c>
      <c r="G325" s="282" t="s">
        <v>162</v>
      </c>
      <c r="H325" s="283">
        <v>48.399999999999999</v>
      </c>
      <c r="I325" s="284"/>
      <c r="J325" s="285">
        <f>ROUND(I325*H325,2)</f>
        <v>0</v>
      </c>
      <c r="K325" s="286"/>
      <c r="L325" s="287"/>
      <c r="M325" s="288" t="s">
        <v>1</v>
      </c>
      <c r="N325" s="289" t="s">
        <v>43</v>
      </c>
      <c r="O325" s="92"/>
      <c r="P325" s="250">
        <f>O325*H325</f>
        <v>0</v>
      </c>
      <c r="Q325" s="250">
        <v>0.0033999999999999998</v>
      </c>
      <c r="R325" s="250">
        <f>Q325*H325</f>
        <v>0.16455999999999998</v>
      </c>
      <c r="S325" s="250">
        <v>0</v>
      </c>
      <c r="T325" s="251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52" t="s">
        <v>317</v>
      </c>
      <c r="AT325" s="252" t="s">
        <v>197</v>
      </c>
      <c r="AU325" s="252" t="s">
        <v>88</v>
      </c>
      <c r="AY325" s="16" t="s">
        <v>156</v>
      </c>
      <c r="BE325" s="140">
        <f>IF(N325="základní",J325,0)</f>
        <v>0</v>
      </c>
      <c r="BF325" s="140">
        <f>IF(N325="snížená",J325,0)</f>
        <v>0</v>
      </c>
      <c r="BG325" s="140">
        <f>IF(N325="zákl. přenesená",J325,0)</f>
        <v>0</v>
      </c>
      <c r="BH325" s="140">
        <f>IF(N325="sníž. přenesená",J325,0)</f>
        <v>0</v>
      </c>
      <c r="BI325" s="140">
        <f>IF(N325="nulová",J325,0)</f>
        <v>0</v>
      </c>
      <c r="BJ325" s="16" t="s">
        <v>86</v>
      </c>
      <c r="BK325" s="140">
        <f>ROUND(I325*H325,2)</f>
        <v>0</v>
      </c>
      <c r="BL325" s="16" t="s">
        <v>241</v>
      </c>
      <c r="BM325" s="252" t="s">
        <v>705</v>
      </c>
    </row>
    <row r="326" s="13" customFormat="1">
      <c r="A326" s="13"/>
      <c r="B326" s="253"/>
      <c r="C326" s="254"/>
      <c r="D326" s="255" t="s">
        <v>165</v>
      </c>
      <c r="E326" s="254"/>
      <c r="F326" s="257" t="s">
        <v>706</v>
      </c>
      <c r="G326" s="254"/>
      <c r="H326" s="258">
        <v>48.399999999999999</v>
      </c>
      <c r="I326" s="259"/>
      <c r="J326" s="254"/>
      <c r="K326" s="254"/>
      <c r="L326" s="260"/>
      <c r="M326" s="261"/>
      <c r="N326" s="262"/>
      <c r="O326" s="262"/>
      <c r="P326" s="262"/>
      <c r="Q326" s="262"/>
      <c r="R326" s="262"/>
      <c r="S326" s="262"/>
      <c r="T326" s="26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64" t="s">
        <v>165</v>
      </c>
      <c r="AU326" s="264" t="s">
        <v>88</v>
      </c>
      <c r="AV326" s="13" t="s">
        <v>88</v>
      </c>
      <c r="AW326" s="13" t="s">
        <v>4</v>
      </c>
      <c r="AX326" s="13" t="s">
        <v>86</v>
      </c>
      <c r="AY326" s="264" t="s">
        <v>156</v>
      </c>
    </row>
    <row r="327" s="2" customFormat="1" ht="14.4" customHeight="1">
      <c r="A327" s="39"/>
      <c r="B327" s="40"/>
      <c r="C327" s="240" t="s">
        <v>707</v>
      </c>
      <c r="D327" s="240" t="s">
        <v>159</v>
      </c>
      <c r="E327" s="241" t="s">
        <v>708</v>
      </c>
      <c r="F327" s="242" t="s">
        <v>709</v>
      </c>
      <c r="G327" s="243" t="s">
        <v>227</v>
      </c>
      <c r="H327" s="244">
        <v>57.340000000000003</v>
      </c>
      <c r="I327" s="245"/>
      <c r="J327" s="246">
        <f>ROUND(I327*H327,2)</f>
        <v>0</v>
      </c>
      <c r="K327" s="247"/>
      <c r="L327" s="42"/>
      <c r="M327" s="248" t="s">
        <v>1</v>
      </c>
      <c r="N327" s="249" t="s">
        <v>43</v>
      </c>
      <c r="O327" s="92"/>
      <c r="P327" s="250">
        <f>O327*H327</f>
        <v>0</v>
      </c>
      <c r="Q327" s="250">
        <v>0</v>
      </c>
      <c r="R327" s="250">
        <f>Q327*H327</f>
        <v>0</v>
      </c>
      <c r="S327" s="250">
        <v>0.00029999999999999997</v>
      </c>
      <c r="T327" s="251">
        <f>S327*H327</f>
        <v>0.017201999999999999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52" t="s">
        <v>241</v>
      </c>
      <c r="AT327" s="252" t="s">
        <v>159</v>
      </c>
      <c r="AU327" s="252" t="s">
        <v>88</v>
      </c>
      <c r="AY327" s="16" t="s">
        <v>156</v>
      </c>
      <c r="BE327" s="140">
        <f>IF(N327="základní",J327,0)</f>
        <v>0</v>
      </c>
      <c r="BF327" s="140">
        <f>IF(N327="snížená",J327,0)</f>
        <v>0</v>
      </c>
      <c r="BG327" s="140">
        <f>IF(N327="zákl. přenesená",J327,0)</f>
        <v>0</v>
      </c>
      <c r="BH327" s="140">
        <f>IF(N327="sníž. přenesená",J327,0)</f>
        <v>0</v>
      </c>
      <c r="BI327" s="140">
        <f>IF(N327="nulová",J327,0)</f>
        <v>0</v>
      </c>
      <c r="BJ327" s="16" t="s">
        <v>86</v>
      </c>
      <c r="BK327" s="140">
        <f>ROUND(I327*H327,2)</f>
        <v>0</v>
      </c>
      <c r="BL327" s="16" t="s">
        <v>241</v>
      </c>
      <c r="BM327" s="252" t="s">
        <v>710</v>
      </c>
    </row>
    <row r="328" s="13" customFormat="1">
      <c r="A328" s="13"/>
      <c r="B328" s="253"/>
      <c r="C328" s="254"/>
      <c r="D328" s="255" t="s">
        <v>165</v>
      </c>
      <c r="E328" s="256" t="s">
        <v>1</v>
      </c>
      <c r="F328" s="257" t="s">
        <v>711</v>
      </c>
      <c r="G328" s="254"/>
      <c r="H328" s="258">
        <v>57.340000000000003</v>
      </c>
      <c r="I328" s="259"/>
      <c r="J328" s="254"/>
      <c r="K328" s="254"/>
      <c r="L328" s="260"/>
      <c r="M328" s="261"/>
      <c r="N328" s="262"/>
      <c r="O328" s="262"/>
      <c r="P328" s="262"/>
      <c r="Q328" s="262"/>
      <c r="R328" s="262"/>
      <c r="S328" s="262"/>
      <c r="T328" s="26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4" t="s">
        <v>165</v>
      </c>
      <c r="AU328" s="264" t="s">
        <v>88</v>
      </c>
      <c r="AV328" s="13" t="s">
        <v>88</v>
      </c>
      <c r="AW328" s="13" t="s">
        <v>32</v>
      </c>
      <c r="AX328" s="13" t="s">
        <v>86</v>
      </c>
      <c r="AY328" s="264" t="s">
        <v>156</v>
      </c>
    </row>
    <row r="329" s="2" customFormat="1" ht="14.4" customHeight="1">
      <c r="A329" s="39"/>
      <c r="B329" s="40"/>
      <c r="C329" s="240" t="s">
        <v>712</v>
      </c>
      <c r="D329" s="240" t="s">
        <v>159</v>
      </c>
      <c r="E329" s="241" t="s">
        <v>713</v>
      </c>
      <c r="F329" s="242" t="s">
        <v>714</v>
      </c>
      <c r="G329" s="243" t="s">
        <v>227</v>
      </c>
      <c r="H329" s="244">
        <v>55.439999999999998</v>
      </c>
      <c r="I329" s="245"/>
      <c r="J329" s="246">
        <f>ROUND(I329*H329,2)</f>
        <v>0</v>
      </c>
      <c r="K329" s="247"/>
      <c r="L329" s="42"/>
      <c r="M329" s="248" t="s">
        <v>1</v>
      </c>
      <c r="N329" s="249" t="s">
        <v>43</v>
      </c>
      <c r="O329" s="92"/>
      <c r="P329" s="250">
        <f>O329*H329</f>
        <v>0</v>
      </c>
      <c r="Q329" s="250">
        <v>1.0000000000000001E-05</v>
      </c>
      <c r="R329" s="250">
        <f>Q329*H329</f>
        <v>0.00055440000000000003</v>
      </c>
      <c r="S329" s="250">
        <v>0</v>
      </c>
      <c r="T329" s="251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52" t="s">
        <v>241</v>
      </c>
      <c r="AT329" s="252" t="s">
        <v>159</v>
      </c>
      <c r="AU329" s="252" t="s">
        <v>88</v>
      </c>
      <c r="AY329" s="16" t="s">
        <v>156</v>
      </c>
      <c r="BE329" s="140">
        <f>IF(N329="základní",J329,0)</f>
        <v>0</v>
      </c>
      <c r="BF329" s="140">
        <f>IF(N329="snížená",J329,0)</f>
        <v>0</v>
      </c>
      <c r="BG329" s="140">
        <f>IF(N329="zákl. přenesená",J329,0)</f>
        <v>0</v>
      </c>
      <c r="BH329" s="140">
        <f>IF(N329="sníž. přenesená",J329,0)</f>
        <v>0</v>
      </c>
      <c r="BI329" s="140">
        <f>IF(N329="nulová",J329,0)</f>
        <v>0</v>
      </c>
      <c r="BJ329" s="16" t="s">
        <v>86</v>
      </c>
      <c r="BK329" s="140">
        <f>ROUND(I329*H329,2)</f>
        <v>0</v>
      </c>
      <c r="BL329" s="16" t="s">
        <v>241</v>
      </c>
      <c r="BM329" s="252" t="s">
        <v>715</v>
      </c>
    </row>
    <row r="330" s="13" customFormat="1">
      <c r="A330" s="13"/>
      <c r="B330" s="253"/>
      <c r="C330" s="254"/>
      <c r="D330" s="255" t="s">
        <v>165</v>
      </c>
      <c r="E330" s="256" t="s">
        <v>1</v>
      </c>
      <c r="F330" s="257" t="s">
        <v>716</v>
      </c>
      <c r="G330" s="254"/>
      <c r="H330" s="258">
        <v>55.439999999999998</v>
      </c>
      <c r="I330" s="259"/>
      <c r="J330" s="254"/>
      <c r="K330" s="254"/>
      <c r="L330" s="260"/>
      <c r="M330" s="261"/>
      <c r="N330" s="262"/>
      <c r="O330" s="262"/>
      <c r="P330" s="262"/>
      <c r="Q330" s="262"/>
      <c r="R330" s="262"/>
      <c r="S330" s="262"/>
      <c r="T330" s="26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4" t="s">
        <v>165</v>
      </c>
      <c r="AU330" s="264" t="s">
        <v>88</v>
      </c>
      <c r="AV330" s="13" t="s">
        <v>88</v>
      </c>
      <c r="AW330" s="13" t="s">
        <v>32</v>
      </c>
      <c r="AX330" s="13" t="s">
        <v>86</v>
      </c>
      <c r="AY330" s="264" t="s">
        <v>156</v>
      </c>
    </row>
    <row r="331" s="2" customFormat="1" ht="14.4" customHeight="1">
      <c r="A331" s="39"/>
      <c r="B331" s="40"/>
      <c r="C331" s="279" t="s">
        <v>717</v>
      </c>
      <c r="D331" s="279" t="s">
        <v>197</v>
      </c>
      <c r="E331" s="280" t="s">
        <v>718</v>
      </c>
      <c r="F331" s="281" t="s">
        <v>719</v>
      </c>
      <c r="G331" s="282" t="s">
        <v>227</v>
      </c>
      <c r="H331" s="283">
        <v>56.548999999999999</v>
      </c>
      <c r="I331" s="284"/>
      <c r="J331" s="285">
        <f>ROUND(I331*H331,2)</f>
        <v>0</v>
      </c>
      <c r="K331" s="286"/>
      <c r="L331" s="287"/>
      <c r="M331" s="288" t="s">
        <v>1</v>
      </c>
      <c r="N331" s="289" t="s">
        <v>43</v>
      </c>
      <c r="O331" s="92"/>
      <c r="P331" s="250">
        <f>O331*H331</f>
        <v>0</v>
      </c>
      <c r="Q331" s="250">
        <v>0.00035</v>
      </c>
      <c r="R331" s="250">
        <f>Q331*H331</f>
        <v>0.019792149999999998</v>
      </c>
      <c r="S331" s="250">
        <v>0</v>
      </c>
      <c r="T331" s="25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52" t="s">
        <v>317</v>
      </c>
      <c r="AT331" s="252" t="s">
        <v>197</v>
      </c>
      <c r="AU331" s="252" t="s">
        <v>88</v>
      </c>
      <c r="AY331" s="16" t="s">
        <v>156</v>
      </c>
      <c r="BE331" s="140">
        <f>IF(N331="základní",J331,0)</f>
        <v>0</v>
      </c>
      <c r="BF331" s="140">
        <f>IF(N331="snížená",J331,0)</f>
        <v>0</v>
      </c>
      <c r="BG331" s="140">
        <f>IF(N331="zákl. přenesená",J331,0)</f>
        <v>0</v>
      </c>
      <c r="BH331" s="140">
        <f>IF(N331="sníž. přenesená",J331,0)</f>
        <v>0</v>
      </c>
      <c r="BI331" s="140">
        <f>IF(N331="nulová",J331,0)</f>
        <v>0</v>
      </c>
      <c r="BJ331" s="16" t="s">
        <v>86</v>
      </c>
      <c r="BK331" s="140">
        <f>ROUND(I331*H331,2)</f>
        <v>0</v>
      </c>
      <c r="BL331" s="16" t="s">
        <v>241</v>
      </c>
      <c r="BM331" s="252" t="s">
        <v>720</v>
      </c>
    </row>
    <row r="332" s="13" customFormat="1">
      <c r="A332" s="13"/>
      <c r="B332" s="253"/>
      <c r="C332" s="254"/>
      <c r="D332" s="255" t="s">
        <v>165</v>
      </c>
      <c r="E332" s="254"/>
      <c r="F332" s="257" t="s">
        <v>721</v>
      </c>
      <c r="G332" s="254"/>
      <c r="H332" s="258">
        <v>56.548999999999999</v>
      </c>
      <c r="I332" s="259"/>
      <c r="J332" s="254"/>
      <c r="K332" s="254"/>
      <c r="L332" s="260"/>
      <c r="M332" s="261"/>
      <c r="N332" s="262"/>
      <c r="O332" s="262"/>
      <c r="P332" s="262"/>
      <c r="Q332" s="262"/>
      <c r="R332" s="262"/>
      <c r="S332" s="262"/>
      <c r="T332" s="26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64" t="s">
        <v>165</v>
      </c>
      <c r="AU332" s="264" t="s">
        <v>88</v>
      </c>
      <c r="AV332" s="13" t="s">
        <v>88</v>
      </c>
      <c r="AW332" s="13" t="s">
        <v>4</v>
      </c>
      <c r="AX332" s="13" t="s">
        <v>86</v>
      </c>
      <c r="AY332" s="264" t="s">
        <v>156</v>
      </c>
    </row>
    <row r="333" s="2" customFormat="1" ht="14.4" customHeight="1">
      <c r="A333" s="39"/>
      <c r="B333" s="40"/>
      <c r="C333" s="240" t="s">
        <v>722</v>
      </c>
      <c r="D333" s="240" t="s">
        <v>159</v>
      </c>
      <c r="E333" s="241" t="s">
        <v>723</v>
      </c>
      <c r="F333" s="242" t="s">
        <v>724</v>
      </c>
      <c r="G333" s="243" t="s">
        <v>227</v>
      </c>
      <c r="H333" s="244">
        <v>2.7999999999999998</v>
      </c>
      <c r="I333" s="245"/>
      <c r="J333" s="246">
        <f>ROUND(I333*H333,2)</f>
        <v>0</v>
      </c>
      <c r="K333" s="247"/>
      <c r="L333" s="42"/>
      <c r="M333" s="248" t="s">
        <v>1</v>
      </c>
      <c r="N333" s="249" t="s">
        <v>43</v>
      </c>
      <c r="O333" s="92"/>
      <c r="P333" s="250">
        <f>O333*H333</f>
        <v>0</v>
      </c>
      <c r="Q333" s="250">
        <v>0</v>
      </c>
      <c r="R333" s="250">
        <f>Q333*H333</f>
        <v>0</v>
      </c>
      <c r="S333" s="250">
        <v>0</v>
      </c>
      <c r="T333" s="251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52" t="s">
        <v>241</v>
      </c>
      <c r="AT333" s="252" t="s">
        <v>159</v>
      </c>
      <c r="AU333" s="252" t="s">
        <v>88</v>
      </c>
      <c r="AY333" s="16" t="s">
        <v>156</v>
      </c>
      <c r="BE333" s="140">
        <f>IF(N333="základní",J333,0)</f>
        <v>0</v>
      </c>
      <c r="BF333" s="140">
        <f>IF(N333="snížená",J333,0)</f>
        <v>0</v>
      </c>
      <c r="BG333" s="140">
        <f>IF(N333="zákl. přenesená",J333,0)</f>
        <v>0</v>
      </c>
      <c r="BH333" s="140">
        <f>IF(N333="sníž. přenesená",J333,0)</f>
        <v>0</v>
      </c>
      <c r="BI333" s="140">
        <f>IF(N333="nulová",J333,0)</f>
        <v>0</v>
      </c>
      <c r="BJ333" s="16" t="s">
        <v>86</v>
      </c>
      <c r="BK333" s="140">
        <f>ROUND(I333*H333,2)</f>
        <v>0</v>
      </c>
      <c r="BL333" s="16" t="s">
        <v>241</v>
      </c>
      <c r="BM333" s="252" t="s">
        <v>725</v>
      </c>
    </row>
    <row r="334" s="13" customFormat="1">
      <c r="A334" s="13"/>
      <c r="B334" s="253"/>
      <c r="C334" s="254"/>
      <c r="D334" s="255" t="s">
        <v>165</v>
      </c>
      <c r="E334" s="256" t="s">
        <v>1</v>
      </c>
      <c r="F334" s="257" t="s">
        <v>726</v>
      </c>
      <c r="G334" s="254"/>
      <c r="H334" s="258">
        <v>2.7999999999999998</v>
      </c>
      <c r="I334" s="259"/>
      <c r="J334" s="254"/>
      <c r="K334" s="254"/>
      <c r="L334" s="260"/>
      <c r="M334" s="261"/>
      <c r="N334" s="262"/>
      <c r="O334" s="262"/>
      <c r="P334" s="262"/>
      <c r="Q334" s="262"/>
      <c r="R334" s="262"/>
      <c r="S334" s="262"/>
      <c r="T334" s="26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4" t="s">
        <v>165</v>
      </c>
      <c r="AU334" s="264" t="s">
        <v>88</v>
      </c>
      <c r="AV334" s="13" t="s">
        <v>88</v>
      </c>
      <c r="AW334" s="13" t="s">
        <v>32</v>
      </c>
      <c r="AX334" s="13" t="s">
        <v>86</v>
      </c>
      <c r="AY334" s="264" t="s">
        <v>156</v>
      </c>
    </row>
    <row r="335" s="2" customFormat="1" ht="14.4" customHeight="1">
      <c r="A335" s="39"/>
      <c r="B335" s="40"/>
      <c r="C335" s="279" t="s">
        <v>727</v>
      </c>
      <c r="D335" s="279" t="s">
        <v>197</v>
      </c>
      <c r="E335" s="280" t="s">
        <v>728</v>
      </c>
      <c r="F335" s="281" t="s">
        <v>729</v>
      </c>
      <c r="G335" s="282" t="s">
        <v>227</v>
      </c>
      <c r="H335" s="283">
        <v>2.8559999999999999</v>
      </c>
      <c r="I335" s="284"/>
      <c r="J335" s="285">
        <f>ROUND(I335*H335,2)</f>
        <v>0</v>
      </c>
      <c r="K335" s="286"/>
      <c r="L335" s="287"/>
      <c r="M335" s="288" t="s">
        <v>1</v>
      </c>
      <c r="N335" s="289" t="s">
        <v>43</v>
      </c>
      <c r="O335" s="92"/>
      <c r="P335" s="250">
        <f>O335*H335</f>
        <v>0</v>
      </c>
      <c r="Q335" s="250">
        <v>0.00017000000000000001</v>
      </c>
      <c r="R335" s="250">
        <f>Q335*H335</f>
        <v>0.00048552000000000003</v>
      </c>
      <c r="S335" s="250">
        <v>0</v>
      </c>
      <c r="T335" s="251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52" t="s">
        <v>317</v>
      </c>
      <c r="AT335" s="252" t="s">
        <v>197</v>
      </c>
      <c r="AU335" s="252" t="s">
        <v>88</v>
      </c>
      <c r="AY335" s="16" t="s">
        <v>156</v>
      </c>
      <c r="BE335" s="140">
        <f>IF(N335="základní",J335,0)</f>
        <v>0</v>
      </c>
      <c r="BF335" s="140">
        <f>IF(N335="snížená",J335,0)</f>
        <v>0</v>
      </c>
      <c r="BG335" s="140">
        <f>IF(N335="zákl. přenesená",J335,0)</f>
        <v>0</v>
      </c>
      <c r="BH335" s="140">
        <f>IF(N335="sníž. přenesená",J335,0)</f>
        <v>0</v>
      </c>
      <c r="BI335" s="140">
        <f>IF(N335="nulová",J335,0)</f>
        <v>0</v>
      </c>
      <c r="BJ335" s="16" t="s">
        <v>86</v>
      </c>
      <c r="BK335" s="140">
        <f>ROUND(I335*H335,2)</f>
        <v>0</v>
      </c>
      <c r="BL335" s="16" t="s">
        <v>241</v>
      </c>
      <c r="BM335" s="252" t="s">
        <v>730</v>
      </c>
    </row>
    <row r="336" s="13" customFormat="1">
      <c r="A336" s="13"/>
      <c r="B336" s="253"/>
      <c r="C336" s="254"/>
      <c r="D336" s="255" t="s">
        <v>165</v>
      </c>
      <c r="E336" s="254"/>
      <c r="F336" s="257" t="s">
        <v>731</v>
      </c>
      <c r="G336" s="254"/>
      <c r="H336" s="258">
        <v>2.8559999999999999</v>
      </c>
      <c r="I336" s="259"/>
      <c r="J336" s="254"/>
      <c r="K336" s="254"/>
      <c r="L336" s="260"/>
      <c r="M336" s="261"/>
      <c r="N336" s="262"/>
      <c r="O336" s="262"/>
      <c r="P336" s="262"/>
      <c r="Q336" s="262"/>
      <c r="R336" s="262"/>
      <c r="S336" s="262"/>
      <c r="T336" s="26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64" t="s">
        <v>165</v>
      </c>
      <c r="AU336" s="264" t="s">
        <v>88</v>
      </c>
      <c r="AV336" s="13" t="s">
        <v>88</v>
      </c>
      <c r="AW336" s="13" t="s">
        <v>4</v>
      </c>
      <c r="AX336" s="13" t="s">
        <v>86</v>
      </c>
      <c r="AY336" s="264" t="s">
        <v>156</v>
      </c>
    </row>
    <row r="337" s="2" customFormat="1" ht="14.4" customHeight="1">
      <c r="A337" s="39"/>
      <c r="B337" s="40"/>
      <c r="C337" s="240" t="s">
        <v>732</v>
      </c>
      <c r="D337" s="240" t="s">
        <v>159</v>
      </c>
      <c r="E337" s="241" t="s">
        <v>733</v>
      </c>
      <c r="F337" s="242" t="s">
        <v>734</v>
      </c>
      <c r="G337" s="243" t="s">
        <v>227</v>
      </c>
      <c r="H337" s="244">
        <v>55.439999999999998</v>
      </c>
      <c r="I337" s="245"/>
      <c r="J337" s="246">
        <f>ROUND(I337*H337,2)</f>
        <v>0</v>
      </c>
      <c r="K337" s="247"/>
      <c r="L337" s="42"/>
      <c r="M337" s="248" t="s">
        <v>1</v>
      </c>
      <c r="N337" s="249" t="s">
        <v>43</v>
      </c>
      <c r="O337" s="92"/>
      <c r="P337" s="250">
        <f>O337*H337</f>
        <v>0</v>
      </c>
      <c r="Q337" s="250">
        <v>3.0000000000000001E-05</v>
      </c>
      <c r="R337" s="250">
        <f>Q337*H337</f>
        <v>0.0016631999999999999</v>
      </c>
      <c r="S337" s="250">
        <v>0</v>
      </c>
      <c r="T337" s="251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52" t="s">
        <v>241</v>
      </c>
      <c r="AT337" s="252" t="s">
        <v>159</v>
      </c>
      <c r="AU337" s="252" t="s">
        <v>88</v>
      </c>
      <c r="AY337" s="16" t="s">
        <v>156</v>
      </c>
      <c r="BE337" s="140">
        <f>IF(N337="základní",J337,0)</f>
        <v>0</v>
      </c>
      <c r="BF337" s="140">
        <f>IF(N337="snížená",J337,0)</f>
        <v>0</v>
      </c>
      <c r="BG337" s="140">
        <f>IF(N337="zákl. přenesená",J337,0)</f>
        <v>0</v>
      </c>
      <c r="BH337" s="140">
        <f>IF(N337="sníž. přenesená",J337,0)</f>
        <v>0</v>
      </c>
      <c r="BI337" s="140">
        <f>IF(N337="nulová",J337,0)</f>
        <v>0</v>
      </c>
      <c r="BJ337" s="16" t="s">
        <v>86</v>
      </c>
      <c r="BK337" s="140">
        <f>ROUND(I337*H337,2)</f>
        <v>0</v>
      </c>
      <c r="BL337" s="16" t="s">
        <v>241</v>
      </c>
      <c r="BM337" s="252" t="s">
        <v>735</v>
      </c>
    </row>
    <row r="338" s="2" customFormat="1" ht="24.15" customHeight="1">
      <c r="A338" s="39"/>
      <c r="B338" s="40"/>
      <c r="C338" s="240" t="s">
        <v>736</v>
      </c>
      <c r="D338" s="240" t="s">
        <v>159</v>
      </c>
      <c r="E338" s="241" t="s">
        <v>737</v>
      </c>
      <c r="F338" s="242" t="s">
        <v>738</v>
      </c>
      <c r="G338" s="243" t="s">
        <v>162</v>
      </c>
      <c r="H338" s="244">
        <v>44</v>
      </c>
      <c r="I338" s="245"/>
      <c r="J338" s="246">
        <f>ROUND(I338*H338,2)</f>
        <v>0</v>
      </c>
      <c r="K338" s="247"/>
      <c r="L338" s="42"/>
      <c r="M338" s="248" t="s">
        <v>1</v>
      </c>
      <c r="N338" s="249" t="s">
        <v>43</v>
      </c>
      <c r="O338" s="92"/>
      <c r="P338" s="250">
        <f>O338*H338</f>
        <v>0</v>
      </c>
      <c r="Q338" s="250">
        <v>0</v>
      </c>
      <c r="R338" s="250">
        <f>Q338*H338</f>
        <v>0</v>
      </c>
      <c r="S338" s="250">
        <v>0</v>
      </c>
      <c r="T338" s="25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52" t="s">
        <v>241</v>
      </c>
      <c r="AT338" s="252" t="s">
        <v>159</v>
      </c>
      <c r="AU338" s="252" t="s">
        <v>88</v>
      </c>
      <c r="AY338" s="16" t="s">
        <v>156</v>
      </c>
      <c r="BE338" s="140">
        <f>IF(N338="základní",J338,0)</f>
        <v>0</v>
      </c>
      <c r="BF338" s="140">
        <f>IF(N338="snížená",J338,0)</f>
        <v>0</v>
      </c>
      <c r="BG338" s="140">
        <f>IF(N338="zákl. přenesená",J338,0)</f>
        <v>0</v>
      </c>
      <c r="BH338" s="140">
        <f>IF(N338="sníž. přenesená",J338,0)</f>
        <v>0</v>
      </c>
      <c r="BI338" s="140">
        <f>IF(N338="nulová",J338,0)</f>
        <v>0</v>
      </c>
      <c r="BJ338" s="16" t="s">
        <v>86</v>
      </c>
      <c r="BK338" s="140">
        <f>ROUND(I338*H338,2)</f>
        <v>0</v>
      </c>
      <c r="BL338" s="16" t="s">
        <v>241</v>
      </c>
      <c r="BM338" s="252" t="s">
        <v>739</v>
      </c>
    </row>
    <row r="339" s="2" customFormat="1" ht="14.4" customHeight="1">
      <c r="A339" s="39"/>
      <c r="B339" s="40"/>
      <c r="C339" s="240" t="s">
        <v>740</v>
      </c>
      <c r="D339" s="240" t="s">
        <v>159</v>
      </c>
      <c r="E339" s="241" t="s">
        <v>741</v>
      </c>
      <c r="F339" s="242" t="s">
        <v>742</v>
      </c>
      <c r="G339" s="243" t="s">
        <v>162</v>
      </c>
      <c r="H339" s="244">
        <v>43.899999999999999</v>
      </c>
      <c r="I339" s="245"/>
      <c r="J339" s="246">
        <f>ROUND(I339*H339,2)</f>
        <v>0</v>
      </c>
      <c r="K339" s="247"/>
      <c r="L339" s="42"/>
      <c r="M339" s="248" t="s">
        <v>1</v>
      </c>
      <c r="N339" s="249" t="s">
        <v>43</v>
      </c>
      <c r="O339" s="92"/>
      <c r="P339" s="250">
        <f>O339*H339</f>
        <v>0</v>
      </c>
      <c r="Q339" s="250">
        <v>0</v>
      </c>
      <c r="R339" s="250">
        <f>Q339*H339</f>
        <v>0</v>
      </c>
      <c r="S339" s="250">
        <v>0</v>
      </c>
      <c r="T339" s="251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52" t="s">
        <v>241</v>
      </c>
      <c r="AT339" s="252" t="s">
        <v>159</v>
      </c>
      <c r="AU339" s="252" t="s">
        <v>88</v>
      </c>
      <c r="AY339" s="16" t="s">
        <v>156</v>
      </c>
      <c r="BE339" s="140">
        <f>IF(N339="základní",J339,0)</f>
        <v>0</v>
      </c>
      <c r="BF339" s="140">
        <f>IF(N339="snížená",J339,0)</f>
        <v>0</v>
      </c>
      <c r="BG339" s="140">
        <f>IF(N339="zákl. přenesená",J339,0)</f>
        <v>0</v>
      </c>
      <c r="BH339" s="140">
        <f>IF(N339="sníž. přenesená",J339,0)</f>
        <v>0</v>
      </c>
      <c r="BI339" s="140">
        <f>IF(N339="nulová",J339,0)</f>
        <v>0</v>
      </c>
      <c r="BJ339" s="16" t="s">
        <v>86</v>
      </c>
      <c r="BK339" s="140">
        <f>ROUND(I339*H339,2)</f>
        <v>0</v>
      </c>
      <c r="BL339" s="16" t="s">
        <v>241</v>
      </c>
      <c r="BM339" s="252" t="s">
        <v>743</v>
      </c>
    </row>
    <row r="340" s="2" customFormat="1" ht="24.15" customHeight="1">
      <c r="A340" s="39"/>
      <c r="B340" s="40"/>
      <c r="C340" s="240" t="s">
        <v>744</v>
      </c>
      <c r="D340" s="240" t="s">
        <v>159</v>
      </c>
      <c r="E340" s="241" t="s">
        <v>745</v>
      </c>
      <c r="F340" s="242" t="s">
        <v>746</v>
      </c>
      <c r="G340" s="243" t="s">
        <v>236</v>
      </c>
      <c r="H340" s="244">
        <v>0.86599999999999999</v>
      </c>
      <c r="I340" s="245"/>
      <c r="J340" s="246">
        <f>ROUND(I340*H340,2)</f>
        <v>0</v>
      </c>
      <c r="K340" s="247"/>
      <c r="L340" s="42"/>
      <c r="M340" s="248" t="s">
        <v>1</v>
      </c>
      <c r="N340" s="249" t="s">
        <v>43</v>
      </c>
      <c r="O340" s="92"/>
      <c r="P340" s="250">
        <f>O340*H340</f>
        <v>0</v>
      </c>
      <c r="Q340" s="250">
        <v>0</v>
      </c>
      <c r="R340" s="250">
        <f>Q340*H340</f>
        <v>0</v>
      </c>
      <c r="S340" s="250">
        <v>0</v>
      </c>
      <c r="T340" s="251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52" t="s">
        <v>241</v>
      </c>
      <c r="AT340" s="252" t="s">
        <v>159</v>
      </c>
      <c r="AU340" s="252" t="s">
        <v>88</v>
      </c>
      <c r="AY340" s="16" t="s">
        <v>156</v>
      </c>
      <c r="BE340" s="140">
        <f>IF(N340="základní",J340,0)</f>
        <v>0</v>
      </c>
      <c r="BF340" s="140">
        <f>IF(N340="snížená",J340,0)</f>
        <v>0</v>
      </c>
      <c r="BG340" s="140">
        <f>IF(N340="zákl. přenesená",J340,0)</f>
        <v>0</v>
      </c>
      <c r="BH340" s="140">
        <f>IF(N340="sníž. přenesená",J340,0)</f>
        <v>0</v>
      </c>
      <c r="BI340" s="140">
        <f>IF(N340="nulová",J340,0)</f>
        <v>0</v>
      </c>
      <c r="BJ340" s="16" t="s">
        <v>86</v>
      </c>
      <c r="BK340" s="140">
        <f>ROUND(I340*H340,2)</f>
        <v>0</v>
      </c>
      <c r="BL340" s="16" t="s">
        <v>241</v>
      </c>
      <c r="BM340" s="252" t="s">
        <v>747</v>
      </c>
    </row>
    <row r="341" s="2" customFormat="1" ht="24.15" customHeight="1">
      <c r="A341" s="39"/>
      <c r="B341" s="40"/>
      <c r="C341" s="240" t="s">
        <v>748</v>
      </c>
      <c r="D341" s="240" t="s">
        <v>159</v>
      </c>
      <c r="E341" s="241" t="s">
        <v>749</v>
      </c>
      <c r="F341" s="242" t="s">
        <v>750</v>
      </c>
      <c r="G341" s="243" t="s">
        <v>236</v>
      </c>
      <c r="H341" s="244">
        <v>0.86599999999999999</v>
      </c>
      <c r="I341" s="245"/>
      <c r="J341" s="246">
        <f>ROUND(I341*H341,2)</f>
        <v>0</v>
      </c>
      <c r="K341" s="247"/>
      <c r="L341" s="42"/>
      <c r="M341" s="248" t="s">
        <v>1</v>
      </c>
      <c r="N341" s="249" t="s">
        <v>43</v>
      </c>
      <c r="O341" s="92"/>
      <c r="P341" s="250">
        <f>O341*H341</f>
        <v>0</v>
      </c>
      <c r="Q341" s="250">
        <v>0</v>
      </c>
      <c r="R341" s="250">
        <f>Q341*H341</f>
        <v>0</v>
      </c>
      <c r="S341" s="250">
        <v>0</v>
      </c>
      <c r="T341" s="251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52" t="s">
        <v>241</v>
      </c>
      <c r="AT341" s="252" t="s">
        <v>159</v>
      </c>
      <c r="AU341" s="252" t="s">
        <v>88</v>
      </c>
      <c r="AY341" s="16" t="s">
        <v>156</v>
      </c>
      <c r="BE341" s="140">
        <f>IF(N341="základní",J341,0)</f>
        <v>0</v>
      </c>
      <c r="BF341" s="140">
        <f>IF(N341="snížená",J341,0)</f>
        <v>0</v>
      </c>
      <c r="BG341" s="140">
        <f>IF(N341="zákl. přenesená",J341,0)</f>
        <v>0</v>
      </c>
      <c r="BH341" s="140">
        <f>IF(N341="sníž. přenesená",J341,0)</f>
        <v>0</v>
      </c>
      <c r="BI341" s="140">
        <f>IF(N341="nulová",J341,0)</f>
        <v>0</v>
      </c>
      <c r="BJ341" s="16" t="s">
        <v>86</v>
      </c>
      <c r="BK341" s="140">
        <f>ROUND(I341*H341,2)</f>
        <v>0</v>
      </c>
      <c r="BL341" s="16" t="s">
        <v>241</v>
      </c>
      <c r="BM341" s="252" t="s">
        <v>751</v>
      </c>
    </row>
    <row r="342" s="2" customFormat="1" ht="24.15" customHeight="1">
      <c r="A342" s="39"/>
      <c r="B342" s="40"/>
      <c r="C342" s="240" t="s">
        <v>752</v>
      </c>
      <c r="D342" s="240" t="s">
        <v>159</v>
      </c>
      <c r="E342" s="241" t="s">
        <v>753</v>
      </c>
      <c r="F342" s="242" t="s">
        <v>754</v>
      </c>
      <c r="G342" s="243" t="s">
        <v>236</v>
      </c>
      <c r="H342" s="244">
        <v>0.86599999999999999</v>
      </c>
      <c r="I342" s="245"/>
      <c r="J342" s="246">
        <f>ROUND(I342*H342,2)</f>
        <v>0</v>
      </c>
      <c r="K342" s="247"/>
      <c r="L342" s="42"/>
      <c r="M342" s="248" t="s">
        <v>1</v>
      </c>
      <c r="N342" s="249" t="s">
        <v>43</v>
      </c>
      <c r="O342" s="92"/>
      <c r="P342" s="250">
        <f>O342*H342</f>
        <v>0</v>
      </c>
      <c r="Q342" s="250">
        <v>0</v>
      </c>
      <c r="R342" s="250">
        <f>Q342*H342</f>
        <v>0</v>
      </c>
      <c r="S342" s="250">
        <v>0</v>
      </c>
      <c r="T342" s="251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52" t="s">
        <v>241</v>
      </c>
      <c r="AT342" s="252" t="s">
        <v>159</v>
      </c>
      <c r="AU342" s="252" t="s">
        <v>88</v>
      </c>
      <c r="AY342" s="16" t="s">
        <v>156</v>
      </c>
      <c r="BE342" s="140">
        <f>IF(N342="základní",J342,0)</f>
        <v>0</v>
      </c>
      <c r="BF342" s="140">
        <f>IF(N342="snížená",J342,0)</f>
        <v>0</v>
      </c>
      <c r="BG342" s="140">
        <f>IF(N342="zákl. přenesená",J342,0)</f>
        <v>0</v>
      </c>
      <c r="BH342" s="140">
        <f>IF(N342="sníž. přenesená",J342,0)</f>
        <v>0</v>
      </c>
      <c r="BI342" s="140">
        <f>IF(N342="nulová",J342,0)</f>
        <v>0</v>
      </c>
      <c r="BJ342" s="16" t="s">
        <v>86</v>
      </c>
      <c r="BK342" s="140">
        <f>ROUND(I342*H342,2)</f>
        <v>0</v>
      </c>
      <c r="BL342" s="16" t="s">
        <v>241</v>
      </c>
      <c r="BM342" s="252" t="s">
        <v>755</v>
      </c>
    </row>
    <row r="343" s="12" customFormat="1" ht="22.8" customHeight="1">
      <c r="A343" s="12"/>
      <c r="B343" s="224"/>
      <c r="C343" s="225"/>
      <c r="D343" s="226" t="s">
        <v>77</v>
      </c>
      <c r="E343" s="238" t="s">
        <v>756</v>
      </c>
      <c r="F343" s="238" t="s">
        <v>757</v>
      </c>
      <c r="G343" s="225"/>
      <c r="H343" s="225"/>
      <c r="I343" s="228"/>
      <c r="J343" s="239">
        <f>BK343</f>
        <v>0</v>
      </c>
      <c r="K343" s="225"/>
      <c r="L343" s="230"/>
      <c r="M343" s="231"/>
      <c r="N343" s="232"/>
      <c r="O343" s="232"/>
      <c r="P343" s="233">
        <f>SUM(P344:P357)</f>
        <v>0</v>
      </c>
      <c r="Q343" s="232"/>
      <c r="R343" s="233">
        <f>SUM(R344:R357)</f>
        <v>0.48248799999999997</v>
      </c>
      <c r="S343" s="232"/>
      <c r="T343" s="234">
        <f>SUM(T344:T357)</f>
        <v>0.53515999999999997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35" t="s">
        <v>88</v>
      </c>
      <c r="AT343" s="236" t="s">
        <v>77</v>
      </c>
      <c r="AU343" s="236" t="s">
        <v>86</v>
      </c>
      <c r="AY343" s="235" t="s">
        <v>156</v>
      </c>
      <c r="BK343" s="237">
        <f>SUM(BK344:BK357)</f>
        <v>0</v>
      </c>
    </row>
    <row r="344" s="2" customFormat="1" ht="14.4" customHeight="1">
      <c r="A344" s="39"/>
      <c r="B344" s="40"/>
      <c r="C344" s="240" t="s">
        <v>758</v>
      </c>
      <c r="D344" s="240" t="s">
        <v>159</v>
      </c>
      <c r="E344" s="241" t="s">
        <v>759</v>
      </c>
      <c r="F344" s="242" t="s">
        <v>760</v>
      </c>
      <c r="G344" s="243" t="s">
        <v>162</v>
      </c>
      <c r="H344" s="244">
        <v>23.199999999999999</v>
      </c>
      <c r="I344" s="245"/>
      <c r="J344" s="246">
        <f>ROUND(I344*H344,2)</f>
        <v>0</v>
      </c>
      <c r="K344" s="247"/>
      <c r="L344" s="42"/>
      <c r="M344" s="248" t="s">
        <v>1</v>
      </c>
      <c r="N344" s="249" t="s">
        <v>43</v>
      </c>
      <c r="O344" s="92"/>
      <c r="P344" s="250">
        <f>O344*H344</f>
        <v>0</v>
      </c>
      <c r="Q344" s="250">
        <v>0</v>
      </c>
      <c r="R344" s="250">
        <f>Q344*H344</f>
        <v>0</v>
      </c>
      <c r="S344" s="250">
        <v>0</v>
      </c>
      <c r="T344" s="251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52" t="s">
        <v>241</v>
      </c>
      <c r="AT344" s="252" t="s">
        <v>159</v>
      </c>
      <c r="AU344" s="252" t="s">
        <v>88</v>
      </c>
      <c r="AY344" s="16" t="s">
        <v>156</v>
      </c>
      <c r="BE344" s="140">
        <f>IF(N344="základní",J344,0)</f>
        <v>0</v>
      </c>
      <c r="BF344" s="140">
        <f>IF(N344="snížená",J344,0)</f>
        <v>0</v>
      </c>
      <c r="BG344" s="140">
        <f>IF(N344="zákl. přenesená",J344,0)</f>
        <v>0</v>
      </c>
      <c r="BH344" s="140">
        <f>IF(N344="sníž. přenesená",J344,0)</f>
        <v>0</v>
      </c>
      <c r="BI344" s="140">
        <f>IF(N344="nulová",J344,0)</f>
        <v>0</v>
      </c>
      <c r="BJ344" s="16" t="s">
        <v>86</v>
      </c>
      <c r="BK344" s="140">
        <f>ROUND(I344*H344,2)</f>
        <v>0</v>
      </c>
      <c r="BL344" s="16" t="s">
        <v>241</v>
      </c>
      <c r="BM344" s="252" t="s">
        <v>761</v>
      </c>
    </row>
    <row r="345" s="13" customFormat="1">
      <c r="A345" s="13"/>
      <c r="B345" s="253"/>
      <c r="C345" s="254"/>
      <c r="D345" s="255" t="s">
        <v>165</v>
      </c>
      <c r="E345" s="256" t="s">
        <v>1</v>
      </c>
      <c r="F345" s="257" t="s">
        <v>762</v>
      </c>
      <c r="G345" s="254"/>
      <c r="H345" s="258">
        <v>23.199999999999999</v>
      </c>
      <c r="I345" s="259"/>
      <c r="J345" s="254"/>
      <c r="K345" s="254"/>
      <c r="L345" s="260"/>
      <c r="M345" s="261"/>
      <c r="N345" s="262"/>
      <c r="O345" s="262"/>
      <c r="P345" s="262"/>
      <c r="Q345" s="262"/>
      <c r="R345" s="262"/>
      <c r="S345" s="262"/>
      <c r="T345" s="26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64" t="s">
        <v>165</v>
      </c>
      <c r="AU345" s="264" t="s">
        <v>88</v>
      </c>
      <c r="AV345" s="13" t="s">
        <v>88</v>
      </c>
      <c r="AW345" s="13" t="s">
        <v>32</v>
      </c>
      <c r="AX345" s="13" t="s">
        <v>86</v>
      </c>
      <c r="AY345" s="264" t="s">
        <v>156</v>
      </c>
    </row>
    <row r="346" s="2" customFormat="1" ht="14.4" customHeight="1">
      <c r="A346" s="39"/>
      <c r="B346" s="40"/>
      <c r="C346" s="240" t="s">
        <v>763</v>
      </c>
      <c r="D346" s="240" t="s">
        <v>159</v>
      </c>
      <c r="E346" s="241" t="s">
        <v>764</v>
      </c>
      <c r="F346" s="242" t="s">
        <v>765</v>
      </c>
      <c r="G346" s="243" t="s">
        <v>162</v>
      </c>
      <c r="H346" s="244">
        <v>23.199999999999999</v>
      </c>
      <c r="I346" s="245"/>
      <c r="J346" s="246">
        <f>ROUND(I346*H346,2)</f>
        <v>0</v>
      </c>
      <c r="K346" s="247"/>
      <c r="L346" s="42"/>
      <c r="M346" s="248" t="s">
        <v>1</v>
      </c>
      <c r="N346" s="249" t="s">
        <v>43</v>
      </c>
      <c r="O346" s="92"/>
      <c r="P346" s="250">
        <f>O346*H346</f>
        <v>0</v>
      </c>
      <c r="Q346" s="250">
        <v>0.00029999999999999997</v>
      </c>
      <c r="R346" s="250">
        <f>Q346*H346</f>
        <v>0.0069599999999999992</v>
      </c>
      <c r="S346" s="250">
        <v>0</v>
      </c>
      <c r="T346" s="251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52" t="s">
        <v>241</v>
      </c>
      <c r="AT346" s="252" t="s">
        <v>159</v>
      </c>
      <c r="AU346" s="252" t="s">
        <v>88</v>
      </c>
      <c r="AY346" s="16" t="s">
        <v>156</v>
      </c>
      <c r="BE346" s="140">
        <f>IF(N346="základní",J346,0)</f>
        <v>0</v>
      </c>
      <c r="BF346" s="140">
        <f>IF(N346="snížená",J346,0)</f>
        <v>0</v>
      </c>
      <c r="BG346" s="140">
        <f>IF(N346="zákl. přenesená",J346,0)</f>
        <v>0</v>
      </c>
      <c r="BH346" s="140">
        <f>IF(N346="sníž. přenesená",J346,0)</f>
        <v>0</v>
      </c>
      <c r="BI346" s="140">
        <f>IF(N346="nulová",J346,0)</f>
        <v>0</v>
      </c>
      <c r="BJ346" s="16" t="s">
        <v>86</v>
      </c>
      <c r="BK346" s="140">
        <f>ROUND(I346*H346,2)</f>
        <v>0</v>
      </c>
      <c r="BL346" s="16" t="s">
        <v>241</v>
      </c>
      <c r="BM346" s="252" t="s">
        <v>766</v>
      </c>
    </row>
    <row r="347" s="2" customFormat="1" ht="24.15" customHeight="1">
      <c r="A347" s="39"/>
      <c r="B347" s="40"/>
      <c r="C347" s="240" t="s">
        <v>767</v>
      </c>
      <c r="D347" s="240" t="s">
        <v>159</v>
      </c>
      <c r="E347" s="241" t="s">
        <v>768</v>
      </c>
      <c r="F347" s="242" t="s">
        <v>769</v>
      </c>
      <c r="G347" s="243" t="s">
        <v>162</v>
      </c>
      <c r="H347" s="244">
        <v>3.2000000000000002</v>
      </c>
      <c r="I347" s="245"/>
      <c r="J347" s="246">
        <f>ROUND(I347*H347,2)</f>
        <v>0</v>
      </c>
      <c r="K347" s="247"/>
      <c r="L347" s="42"/>
      <c r="M347" s="248" t="s">
        <v>1</v>
      </c>
      <c r="N347" s="249" t="s">
        <v>43</v>
      </c>
      <c r="O347" s="92"/>
      <c r="P347" s="250">
        <f>O347*H347</f>
        <v>0</v>
      </c>
      <c r="Q347" s="250">
        <v>0.0015</v>
      </c>
      <c r="R347" s="250">
        <f>Q347*H347</f>
        <v>0.0048000000000000004</v>
      </c>
      <c r="S347" s="250">
        <v>0</v>
      </c>
      <c r="T347" s="251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52" t="s">
        <v>241</v>
      </c>
      <c r="AT347" s="252" t="s">
        <v>159</v>
      </c>
      <c r="AU347" s="252" t="s">
        <v>88</v>
      </c>
      <c r="AY347" s="16" t="s">
        <v>156</v>
      </c>
      <c r="BE347" s="140">
        <f>IF(N347="základní",J347,0)</f>
        <v>0</v>
      </c>
      <c r="BF347" s="140">
        <f>IF(N347="snížená",J347,0)</f>
        <v>0</v>
      </c>
      <c r="BG347" s="140">
        <f>IF(N347="zákl. přenesená",J347,0)</f>
        <v>0</v>
      </c>
      <c r="BH347" s="140">
        <f>IF(N347="sníž. přenesená",J347,0)</f>
        <v>0</v>
      </c>
      <c r="BI347" s="140">
        <f>IF(N347="nulová",J347,0)</f>
        <v>0</v>
      </c>
      <c r="BJ347" s="16" t="s">
        <v>86</v>
      </c>
      <c r="BK347" s="140">
        <f>ROUND(I347*H347,2)</f>
        <v>0</v>
      </c>
      <c r="BL347" s="16" t="s">
        <v>241</v>
      </c>
      <c r="BM347" s="252" t="s">
        <v>770</v>
      </c>
    </row>
    <row r="348" s="13" customFormat="1">
      <c r="A348" s="13"/>
      <c r="B348" s="253"/>
      <c r="C348" s="254"/>
      <c r="D348" s="255" t="s">
        <v>165</v>
      </c>
      <c r="E348" s="256" t="s">
        <v>1</v>
      </c>
      <c r="F348" s="257" t="s">
        <v>771</v>
      </c>
      <c r="G348" s="254"/>
      <c r="H348" s="258">
        <v>3.2000000000000002</v>
      </c>
      <c r="I348" s="259"/>
      <c r="J348" s="254"/>
      <c r="K348" s="254"/>
      <c r="L348" s="260"/>
      <c r="M348" s="261"/>
      <c r="N348" s="262"/>
      <c r="O348" s="262"/>
      <c r="P348" s="262"/>
      <c r="Q348" s="262"/>
      <c r="R348" s="262"/>
      <c r="S348" s="262"/>
      <c r="T348" s="26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64" t="s">
        <v>165</v>
      </c>
      <c r="AU348" s="264" t="s">
        <v>88</v>
      </c>
      <c r="AV348" s="13" t="s">
        <v>88</v>
      </c>
      <c r="AW348" s="13" t="s">
        <v>32</v>
      </c>
      <c r="AX348" s="13" t="s">
        <v>86</v>
      </c>
      <c r="AY348" s="264" t="s">
        <v>156</v>
      </c>
    </row>
    <row r="349" s="2" customFormat="1" ht="24.15" customHeight="1">
      <c r="A349" s="39"/>
      <c r="B349" s="40"/>
      <c r="C349" s="240" t="s">
        <v>772</v>
      </c>
      <c r="D349" s="240" t="s">
        <v>159</v>
      </c>
      <c r="E349" s="241" t="s">
        <v>773</v>
      </c>
      <c r="F349" s="242" t="s">
        <v>774</v>
      </c>
      <c r="G349" s="243" t="s">
        <v>162</v>
      </c>
      <c r="H349" s="244">
        <v>19.675000000000001</v>
      </c>
      <c r="I349" s="245"/>
      <c r="J349" s="246">
        <f>ROUND(I349*H349,2)</f>
        <v>0</v>
      </c>
      <c r="K349" s="247"/>
      <c r="L349" s="42"/>
      <c r="M349" s="248" t="s">
        <v>1</v>
      </c>
      <c r="N349" s="249" t="s">
        <v>43</v>
      </c>
      <c r="O349" s="92"/>
      <c r="P349" s="250">
        <f>O349*H349</f>
        <v>0</v>
      </c>
      <c r="Q349" s="250">
        <v>0</v>
      </c>
      <c r="R349" s="250">
        <f>Q349*H349</f>
        <v>0</v>
      </c>
      <c r="S349" s="250">
        <v>0.027199999999999998</v>
      </c>
      <c r="T349" s="251">
        <f>S349*H349</f>
        <v>0.53515999999999997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52" t="s">
        <v>241</v>
      </c>
      <c r="AT349" s="252" t="s">
        <v>159</v>
      </c>
      <c r="AU349" s="252" t="s">
        <v>88</v>
      </c>
      <c r="AY349" s="16" t="s">
        <v>156</v>
      </c>
      <c r="BE349" s="140">
        <f>IF(N349="základní",J349,0)</f>
        <v>0</v>
      </c>
      <c r="BF349" s="140">
        <f>IF(N349="snížená",J349,0)</f>
        <v>0</v>
      </c>
      <c r="BG349" s="140">
        <f>IF(N349="zákl. přenesená",J349,0)</f>
        <v>0</v>
      </c>
      <c r="BH349" s="140">
        <f>IF(N349="sníž. přenesená",J349,0)</f>
        <v>0</v>
      </c>
      <c r="BI349" s="140">
        <f>IF(N349="nulová",J349,0)</f>
        <v>0</v>
      </c>
      <c r="BJ349" s="16" t="s">
        <v>86</v>
      </c>
      <c r="BK349" s="140">
        <f>ROUND(I349*H349,2)</f>
        <v>0</v>
      </c>
      <c r="BL349" s="16" t="s">
        <v>241</v>
      </c>
      <c r="BM349" s="252" t="s">
        <v>775</v>
      </c>
    </row>
    <row r="350" s="13" customFormat="1">
      <c r="A350" s="13"/>
      <c r="B350" s="253"/>
      <c r="C350" s="254"/>
      <c r="D350" s="255" t="s">
        <v>165</v>
      </c>
      <c r="E350" s="256" t="s">
        <v>1</v>
      </c>
      <c r="F350" s="257" t="s">
        <v>776</v>
      </c>
      <c r="G350" s="254"/>
      <c r="H350" s="258">
        <v>19.675000000000001</v>
      </c>
      <c r="I350" s="259"/>
      <c r="J350" s="254"/>
      <c r="K350" s="254"/>
      <c r="L350" s="260"/>
      <c r="M350" s="261"/>
      <c r="N350" s="262"/>
      <c r="O350" s="262"/>
      <c r="P350" s="262"/>
      <c r="Q350" s="262"/>
      <c r="R350" s="262"/>
      <c r="S350" s="262"/>
      <c r="T350" s="26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64" t="s">
        <v>165</v>
      </c>
      <c r="AU350" s="264" t="s">
        <v>88</v>
      </c>
      <c r="AV350" s="13" t="s">
        <v>88</v>
      </c>
      <c r="AW350" s="13" t="s">
        <v>32</v>
      </c>
      <c r="AX350" s="13" t="s">
        <v>86</v>
      </c>
      <c r="AY350" s="264" t="s">
        <v>156</v>
      </c>
    </row>
    <row r="351" s="2" customFormat="1" ht="24.15" customHeight="1">
      <c r="A351" s="39"/>
      <c r="B351" s="40"/>
      <c r="C351" s="240" t="s">
        <v>777</v>
      </c>
      <c r="D351" s="240" t="s">
        <v>159</v>
      </c>
      <c r="E351" s="241" t="s">
        <v>778</v>
      </c>
      <c r="F351" s="242" t="s">
        <v>779</v>
      </c>
      <c r="G351" s="243" t="s">
        <v>162</v>
      </c>
      <c r="H351" s="244">
        <v>23.199999999999999</v>
      </c>
      <c r="I351" s="245"/>
      <c r="J351" s="246">
        <f>ROUND(I351*H351,2)</f>
        <v>0</v>
      </c>
      <c r="K351" s="247"/>
      <c r="L351" s="42"/>
      <c r="M351" s="248" t="s">
        <v>1</v>
      </c>
      <c r="N351" s="249" t="s">
        <v>43</v>
      </c>
      <c r="O351" s="92"/>
      <c r="P351" s="250">
        <f>O351*H351</f>
        <v>0</v>
      </c>
      <c r="Q351" s="250">
        <v>0.0060499999999999998</v>
      </c>
      <c r="R351" s="250">
        <f>Q351*H351</f>
        <v>0.14035999999999999</v>
      </c>
      <c r="S351" s="250">
        <v>0</v>
      </c>
      <c r="T351" s="251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52" t="s">
        <v>241</v>
      </c>
      <c r="AT351" s="252" t="s">
        <v>159</v>
      </c>
      <c r="AU351" s="252" t="s">
        <v>88</v>
      </c>
      <c r="AY351" s="16" t="s">
        <v>156</v>
      </c>
      <c r="BE351" s="140">
        <f>IF(N351="základní",J351,0)</f>
        <v>0</v>
      </c>
      <c r="BF351" s="140">
        <f>IF(N351="snížená",J351,0)</f>
        <v>0</v>
      </c>
      <c r="BG351" s="140">
        <f>IF(N351="zákl. přenesená",J351,0)</f>
        <v>0</v>
      </c>
      <c r="BH351" s="140">
        <f>IF(N351="sníž. přenesená",J351,0)</f>
        <v>0</v>
      </c>
      <c r="BI351" s="140">
        <f>IF(N351="nulová",J351,0)</f>
        <v>0</v>
      </c>
      <c r="BJ351" s="16" t="s">
        <v>86</v>
      </c>
      <c r="BK351" s="140">
        <f>ROUND(I351*H351,2)</f>
        <v>0</v>
      </c>
      <c r="BL351" s="16" t="s">
        <v>241</v>
      </c>
      <c r="BM351" s="252" t="s">
        <v>780</v>
      </c>
    </row>
    <row r="352" s="2" customFormat="1" ht="14.4" customHeight="1">
      <c r="A352" s="39"/>
      <c r="B352" s="40"/>
      <c r="C352" s="279" t="s">
        <v>781</v>
      </c>
      <c r="D352" s="279" t="s">
        <v>197</v>
      </c>
      <c r="E352" s="280" t="s">
        <v>782</v>
      </c>
      <c r="F352" s="281" t="s">
        <v>783</v>
      </c>
      <c r="G352" s="282" t="s">
        <v>162</v>
      </c>
      <c r="H352" s="283">
        <v>25.52</v>
      </c>
      <c r="I352" s="284"/>
      <c r="J352" s="285">
        <f>ROUND(I352*H352,2)</f>
        <v>0</v>
      </c>
      <c r="K352" s="286"/>
      <c r="L352" s="287"/>
      <c r="M352" s="288" t="s">
        <v>1</v>
      </c>
      <c r="N352" s="289" t="s">
        <v>43</v>
      </c>
      <c r="O352" s="92"/>
      <c r="P352" s="250">
        <f>O352*H352</f>
        <v>0</v>
      </c>
      <c r="Q352" s="250">
        <v>0.0129</v>
      </c>
      <c r="R352" s="250">
        <f>Q352*H352</f>
        <v>0.329208</v>
      </c>
      <c r="S352" s="250">
        <v>0</v>
      </c>
      <c r="T352" s="251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52" t="s">
        <v>317</v>
      </c>
      <c r="AT352" s="252" t="s">
        <v>197</v>
      </c>
      <c r="AU352" s="252" t="s">
        <v>88</v>
      </c>
      <c r="AY352" s="16" t="s">
        <v>156</v>
      </c>
      <c r="BE352" s="140">
        <f>IF(N352="základní",J352,0)</f>
        <v>0</v>
      </c>
      <c r="BF352" s="140">
        <f>IF(N352="snížená",J352,0)</f>
        <v>0</v>
      </c>
      <c r="BG352" s="140">
        <f>IF(N352="zákl. přenesená",J352,0)</f>
        <v>0</v>
      </c>
      <c r="BH352" s="140">
        <f>IF(N352="sníž. přenesená",J352,0)</f>
        <v>0</v>
      </c>
      <c r="BI352" s="140">
        <f>IF(N352="nulová",J352,0)</f>
        <v>0</v>
      </c>
      <c r="BJ352" s="16" t="s">
        <v>86</v>
      </c>
      <c r="BK352" s="140">
        <f>ROUND(I352*H352,2)</f>
        <v>0</v>
      </c>
      <c r="BL352" s="16" t="s">
        <v>241</v>
      </c>
      <c r="BM352" s="252" t="s">
        <v>784</v>
      </c>
    </row>
    <row r="353" s="13" customFormat="1">
      <c r="A353" s="13"/>
      <c r="B353" s="253"/>
      <c r="C353" s="254"/>
      <c r="D353" s="255" t="s">
        <v>165</v>
      </c>
      <c r="E353" s="254"/>
      <c r="F353" s="257" t="s">
        <v>785</v>
      </c>
      <c r="G353" s="254"/>
      <c r="H353" s="258">
        <v>25.52</v>
      </c>
      <c r="I353" s="259"/>
      <c r="J353" s="254"/>
      <c r="K353" s="254"/>
      <c r="L353" s="260"/>
      <c r="M353" s="261"/>
      <c r="N353" s="262"/>
      <c r="O353" s="262"/>
      <c r="P353" s="262"/>
      <c r="Q353" s="262"/>
      <c r="R353" s="262"/>
      <c r="S353" s="262"/>
      <c r="T353" s="26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64" t="s">
        <v>165</v>
      </c>
      <c r="AU353" s="264" t="s">
        <v>88</v>
      </c>
      <c r="AV353" s="13" t="s">
        <v>88</v>
      </c>
      <c r="AW353" s="13" t="s">
        <v>4</v>
      </c>
      <c r="AX353" s="13" t="s">
        <v>86</v>
      </c>
      <c r="AY353" s="264" t="s">
        <v>156</v>
      </c>
    </row>
    <row r="354" s="2" customFormat="1" ht="24.15" customHeight="1">
      <c r="A354" s="39"/>
      <c r="B354" s="40"/>
      <c r="C354" s="240" t="s">
        <v>786</v>
      </c>
      <c r="D354" s="240" t="s">
        <v>159</v>
      </c>
      <c r="E354" s="241" t="s">
        <v>787</v>
      </c>
      <c r="F354" s="242" t="s">
        <v>788</v>
      </c>
      <c r="G354" s="243" t="s">
        <v>162</v>
      </c>
      <c r="H354" s="244">
        <v>23.199999999999999</v>
      </c>
      <c r="I354" s="245"/>
      <c r="J354" s="246">
        <f>ROUND(I354*H354,2)</f>
        <v>0</v>
      </c>
      <c r="K354" s="247"/>
      <c r="L354" s="42"/>
      <c r="M354" s="248" t="s">
        <v>1</v>
      </c>
      <c r="N354" s="249" t="s">
        <v>43</v>
      </c>
      <c r="O354" s="92"/>
      <c r="P354" s="250">
        <f>O354*H354</f>
        <v>0</v>
      </c>
      <c r="Q354" s="250">
        <v>5.0000000000000002E-05</v>
      </c>
      <c r="R354" s="250">
        <f>Q354*H354</f>
        <v>0.00116</v>
      </c>
      <c r="S354" s="250">
        <v>0</v>
      </c>
      <c r="T354" s="251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52" t="s">
        <v>241</v>
      </c>
      <c r="AT354" s="252" t="s">
        <v>159</v>
      </c>
      <c r="AU354" s="252" t="s">
        <v>88</v>
      </c>
      <c r="AY354" s="16" t="s">
        <v>156</v>
      </c>
      <c r="BE354" s="140">
        <f>IF(N354="základní",J354,0)</f>
        <v>0</v>
      </c>
      <c r="BF354" s="140">
        <f>IF(N354="snížená",J354,0)</f>
        <v>0</v>
      </c>
      <c r="BG354" s="140">
        <f>IF(N354="zákl. přenesená",J354,0)</f>
        <v>0</v>
      </c>
      <c r="BH354" s="140">
        <f>IF(N354="sníž. přenesená",J354,0)</f>
        <v>0</v>
      </c>
      <c r="BI354" s="140">
        <f>IF(N354="nulová",J354,0)</f>
        <v>0</v>
      </c>
      <c r="BJ354" s="16" t="s">
        <v>86</v>
      </c>
      <c r="BK354" s="140">
        <f>ROUND(I354*H354,2)</f>
        <v>0</v>
      </c>
      <c r="BL354" s="16" t="s">
        <v>241</v>
      </c>
      <c r="BM354" s="252" t="s">
        <v>789</v>
      </c>
    </row>
    <row r="355" s="2" customFormat="1" ht="24.15" customHeight="1">
      <c r="A355" s="39"/>
      <c r="B355" s="40"/>
      <c r="C355" s="240" t="s">
        <v>790</v>
      </c>
      <c r="D355" s="240" t="s">
        <v>159</v>
      </c>
      <c r="E355" s="241" t="s">
        <v>791</v>
      </c>
      <c r="F355" s="242" t="s">
        <v>792</v>
      </c>
      <c r="G355" s="243" t="s">
        <v>236</v>
      </c>
      <c r="H355" s="244">
        <v>0.48199999999999998</v>
      </c>
      <c r="I355" s="245"/>
      <c r="J355" s="246">
        <f>ROUND(I355*H355,2)</f>
        <v>0</v>
      </c>
      <c r="K355" s="247"/>
      <c r="L355" s="42"/>
      <c r="M355" s="248" t="s">
        <v>1</v>
      </c>
      <c r="N355" s="249" t="s">
        <v>43</v>
      </c>
      <c r="O355" s="92"/>
      <c r="P355" s="250">
        <f>O355*H355</f>
        <v>0</v>
      </c>
      <c r="Q355" s="250">
        <v>0</v>
      </c>
      <c r="R355" s="250">
        <f>Q355*H355</f>
        <v>0</v>
      </c>
      <c r="S355" s="250">
        <v>0</v>
      </c>
      <c r="T355" s="251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52" t="s">
        <v>241</v>
      </c>
      <c r="AT355" s="252" t="s">
        <v>159</v>
      </c>
      <c r="AU355" s="252" t="s">
        <v>88</v>
      </c>
      <c r="AY355" s="16" t="s">
        <v>156</v>
      </c>
      <c r="BE355" s="140">
        <f>IF(N355="základní",J355,0)</f>
        <v>0</v>
      </c>
      <c r="BF355" s="140">
        <f>IF(N355="snížená",J355,0)</f>
        <v>0</v>
      </c>
      <c r="BG355" s="140">
        <f>IF(N355="zákl. přenesená",J355,0)</f>
        <v>0</v>
      </c>
      <c r="BH355" s="140">
        <f>IF(N355="sníž. přenesená",J355,0)</f>
        <v>0</v>
      </c>
      <c r="BI355" s="140">
        <f>IF(N355="nulová",J355,0)</f>
        <v>0</v>
      </c>
      <c r="BJ355" s="16" t="s">
        <v>86</v>
      </c>
      <c r="BK355" s="140">
        <f>ROUND(I355*H355,2)</f>
        <v>0</v>
      </c>
      <c r="BL355" s="16" t="s">
        <v>241</v>
      </c>
      <c r="BM355" s="252" t="s">
        <v>793</v>
      </c>
    </row>
    <row r="356" s="2" customFormat="1" ht="24.15" customHeight="1">
      <c r="A356" s="39"/>
      <c r="B356" s="40"/>
      <c r="C356" s="240" t="s">
        <v>794</v>
      </c>
      <c r="D356" s="240" t="s">
        <v>159</v>
      </c>
      <c r="E356" s="241" t="s">
        <v>795</v>
      </c>
      <c r="F356" s="242" t="s">
        <v>796</v>
      </c>
      <c r="G356" s="243" t="s">
        <v>236</v>
      </c>
      <c r="H356" s="244">
        <v>0.48199999999999998</v>
      </c>
      <c r="I356" s="245"/>
      <c r="J356" s="246">
        <f>ROUND(I356*H356,2)</f>
        <v>0</v>
      </c>
      <c r="K356" s="247"/>
      <c r="L356" s="42"/>
      <c r="M356" s="248" t="s">
        <v>1</v>
      </c>
      <c r="N356" s="249" t="s">
        <v>43</v>
      </c>
      <c r="O356" s="92"/>
      <c r="P356" s="250">
        <f>O356*H356</f>
        <v>0</v>
      </c>
      <c r="Q356" s="250">
        <v>0</v>
      </c>
      <c r="R356" s="250">
        <f>Q356*H356</f>
        <v>0</v>
      </c>
      <c r="S356" s="250">
        <v>0</v>
      </c>
      <c r="T356" s="251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52" t="s">
        <v>241</v>
      </c>
      <c r="AT356" s="252" t="s">
        <v>159</v>
      </c>
      <c r="AU356" s="252" t="s">
        <v>88</v>
      </c>
      <c r="AY356" s="16" t="s">
        <v>156</v>
      </c>
      <c r="BE356" s="140">
        <f>IF(N356="základní",J356,0)</f>
        <v>0</v>
      </c>
      <c r="BF356" s="140">
        <f>IF(N356="snížená",J356,0)</f>
        <v>0</v>
      </c>
      <c r="BG356" s="140">
        <f>IF(N356="zákl. přenesená",J356,0)</f>
        <v>0</v>
      </c>
      <c r="BH356" s="140">
        <f>IF(N356="sníž. přenesená",J356,0)</f>
        <v>0</v>
      </c>
      <c r="BI356" s="140">
        <f>IF(N356="nulová",J356,0)</f>
        <v>0</v>
      </c>
      <c r="BJ356" s="16" t="s">
        <v>86</v>
      </c>
      <c r="BK356" s="140">
        <f>ROUND(I356*H356,2)</f>
        <v>0</v>
      </c>
      <c r="BL356" s="16" t="s">
        <v>241</v>
      </c>
      <c r="BM356" s="252" t="s">
        <v>797</v>
      </c>
    </row>
    <row r="357" s="2" customFormat="1" ht="24.15" customHeight="1">
      <c r="A357" s="39"/>
      <c r="B357" s="40"/>
      <c r="C357" s="240" t="s">
        <v>798</v>
      </c>
      <c r="D357" s="240" t="s">
        <v>159</v>
      </c>
      <c r="E357" s="241" t="s">
        <v>799</v>
      </c>
      <c r="F357" s="242" t="s">
        <v>800</v>
      </c>
      <c r="G357" s="243" t="s">
        <v>236</v>
      </c>
      <c r="H357" s="244">
        <v>0.48199999999999998</v>
      </c>
      <c r="I357" s="245"/>
      <c r="J357" s="246">
        <f>ROUND(I357*H357,2)</f>
        <v>0</v>
      </c>
      <c r="K357" s="247"/>
      <c r="L357" s="42"/>
      <c r="M357" s="248" t="s">
        <v>1</v>
      </c>
      <c r="N357" s="249" t="s">
        <v>43</v>
      </c>
      <c r="O357" s="92"/>
      <c r="P357" s="250">
        <f>O357*H357</f>
        <v>0</v>
      </c>
      <c r="Q357" s="250">
        <v>0</v>
      </c>
      <c r="R357" s="250">
        <f>Q357*H357</f>
        <v>0</v>
      </c>
      <c r="S357" s="250">
        <v>0</v>
      </c>
      <c r="T357" s="251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52" t="s">
        <v>241</v>
      </c>
      <c r="AT357" s="252" t="s">
        <v>159</v>
      </c>
      <c r="AU357" s="252" t="s">
        <v>88</v>
      </c>
      <c r="AY357" s="16" t="s">
        <v>156</v>
      </c>
      <c r="BE357" s="140">
        <f>IF(N357="základní",J357,0)</f>
        <v>0</v>
      </c>
      <c r="BF357" s="140">
        <f>IF(N357="snížená",J357,0)</f>
        <v>0</v>
      </c>
      <c r="BG357" s="140">
        <f>IF(N357="zákl. přenesená",J357,0)</f>
        <v>0</v>
      </c>
      <c r="BH357" s="140">
        <f>IF(N357="sníž. přenesená",J357,0)</f>
        <v>0</v>
      </c>
      <c r="BI357" s="140">
        <f>IF(N357="nulová",J357,0)</f>
        <v>0</v>
      </c>
      <c r="BJ357" s="16" t="s">
        <v>86</v>
      </c>
      <c r="BK357" s="140">
        <f>ROUND(I357*H357,2)</f>
        <v>0</v>
      </c>
      <c r="BL357" s="16" t="s">
        <v>241</v>
      </c>
      <c r="BM357" s="252" t="s">
        <v>801</v>
      </c>
    </row>
    <row r="358" s="12" customFormat="1" ht="22.8" customHeight="1">
      <c r="A358" s="12"/>
      <c r="B358" s="224"/>
      <c r="C358" s="225"/>
      <c r="D358" s="226" t="s">
        <v>77</v>
      </c>
      <c r="E358" s="238" t="s">
        <v>802</v>
      </c>
      <c r="F358" s="238" t="s">
        <v>803</v>
      </c>
      <c r="G358" s="225"/>
      <c r="H358" s="225"/>
      <c r="I358" s="228"/>
      <c r="J358" s="239">
        <f>BK358</f>
        <v>0</v>
      </c>
      <c r="K358" s="225"/>
      <c r="L358" s="230"/>
      <c r="M358" s="231"/>
      <c r="N358" s="232"/>
      <c r="O358" s="232"/>
      <c r="P358" s="233">
        <f>SUM(P359:P369)</f>
        <v>0</v>
      </c>
      <c r="Q358" s="232"/>
      <c r="R358" s="233">
        <f>SUM(R359:R369)</f>
        <v>0.0024401800000000001</v>
      </c>
      <c r="S358" s="232"/>
      <c r="T358" s="234">
        <f>SUM(T359:T369)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35" t="s">
        <v>88</v>
      </c>
      <c r="AT358" s="236" t="s">
        <v>77</v>
      </c>
      <c r="AU358" s="236" t="s">
        <v>86</v>
      </c>
      <c r="AY358" s="235" t="s">
        <v>156</v>
      </c>
      <c r="BK358" s="237">
        <f>SUM(BK359:BK369)</f>
        <v>0</v>
      </c>
    </row>
    <row r="359" s="2" customFormat="1" ht="14.4" customHeight="1">
      <c r="A359" s="39"/>
      <c r="B359" s="40"/>
      <c r="C359" s="240" t="s">
        <v>804</v>
      </c>
      <c r="D359" s="240" t="s">
        <v>159</v>
      </c>
      <c r="E359" s="241" t="s">
        <v>805</v>
      </c>
      <c r="F359" s="242" t="s">
        <v>806</v>
      </c>
      <c r="G359" s="243" t="s">
        <v>162</v>
      </c>
      <c r="H359" s="244">
        <v>5.5430000000000001</v>
      </c>
      <c r="I359" s="245"/>
      <c r="J359" s="246">
        <f>ROUND(I359*H359,2)</f>
        <v>0</v>
      </c>
      <c r="K359" s="247"/>
      <c r="L359" s="42"/>
      <c r="M359" s="248" t="s">
        <v>1</v>
      </c>
      <c r="N359" s="249" t="s">
        <v>43</v>
      </c>
      <c r="O359" s="92"/>
      <c r="P359" s="250">
        <f>O359*H359</f>
        <v>0</v>
      </c>
      <c r="Q359" s="250">
        <v>0</v>
      </c>
      <c r="R359" s="250">
        <f>Q359*H359</f>
        <v>0</v>
      </c>
      <c r="S359" s="250">
        <v>0</v>
      </c>
      <c r="T359" s="251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52" t="s">
        <v>241</v>
      </c>
      <c r="AT359" s="252" t="s">
        <v>159</v>
      </c>
      <c r="AU359" s="252" t="s">
        <v>88</v>
      </c>
      <c r="AY359" s="16" t="s">
        <v>156</v>
      </c>
      <c r="BE359" s="140">
        <f>IF(N359="základní",J359,0)</f>
        <v>0</v>
      </c>
      <c r="BF359" s="140">
        <f>IF(N359="snížená",J359,0)</f>
        <v>0</v>
      </c>
      <c r="BG359" s="140">
        <f>IF(N359="zákl. přenesená",J359,0)</f>
        <v>0</v>
      </c>
      <c r="BH359" s="140">
        <f>IF(N359="sníž. přenesená",J359,0)</f>
        <v>0</v>
      </c>
      <c r="BI359" s="140">
        <f>IF(N359="nulová",J359,0)</f>
        <v>0</v>
      </c>
      <c r="BJ359" s="16" t="s">
        <v>86</v>
      </c>
      <c r="BK359" s="140">
        <f>ROUND(I359*H359,2)</f>
        <v>0</v>
      </c>
      <c r="BL359" s="16" t="s">
        <v>241</v>
      </c>
      <c r="BM359" s="252" t="s">
        <v>807</v>
      </c>
    </row>
    <row r="360" s="2" customFormat="1">
      <c r="A360" s="39"/>
      <c r="B360" s="40"/>
      <c r="C360" s="41"/>
      <c r="D360" s="255" t="s">
        <v>172</v>
      </c>
      <c r="E360" s="41"/>
      <c r="F360" s="265" t="s">
        <v>808</v>
      </c>
      <c r="G360" s="41"/>
      <c r="H360" s="41"/>
      <c r="I360" s="209"/>
      <c r="J360" s="41"/>
      <c r="K360" s="41"/>
      <c r="L360" s="42"/>
      <c r="M360" s="266"/>
      <c r="N360" s="267"/>
      <c r="O360" s="92"/>
      <c r="P360" s="92"/>
      <c r="Q360" s="92"/>
      <c r="R360" s="92"/>
      <c r="S360" s="92"/>
      <c r="T360" s="93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6" t="s">
        <v>172</v>
      </c>
      <c r="AU360" s="16" t="s">
        <v>88</v>
      </c>
    </row>
    <row r="361" s="13" customFormat="1">
      <c r="A361" s="13"/>
      <c r="B361" s="253"/>
      <c r="C361" s="254"/>
      <c r="D361" s="255" t="s">
        <v>165</v>
      </c>
      <c r="E361" s="256" t="s">
        <v>1</v>
      </c>
      <c r="F361" s="257" t="s">
        <v>809</v>
      </c>
      <c r="G361" s="254"/>
      <c r="H361" s="258">
        <v>5.5430000000000001</v>
      </c>
      <c r="I361" s="259"/>
      <c r="J361" s="254"/>
      <c r="K361" s="254"/>
      <c r="L361" s="260"/>
      <c r="M361" s="261"/>
      <c r="N361" s="262"/>
      <c r="O361" s="262"/>
      <c r="P361" s="262"/>
      <c r="Q361" s="262"/>
      <c r="R361" s="262"/>
      <c r="S361" s="262"/>
      <c r="T361" s="26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64" t="s">
        <v>165</v>
      </c>
      <c r="AU361" s="264" t="s">
        <v>88</v>
      </c>
      <c r="AV361" s="13" t="s">
        <v>88</v>
      </c>
      <c r="AW361" s="13" t="s">
        <v>32</v>
      </c>
      <c r="AX361" s="13" t="s">
        <v>86</v>
      </c>
      <c r="AY361" s="264" t="s">
        <v>156</v>
      </c>
    </row>
    <row r="362" s="2" customFormat="1" ht="24.15" customHeight="1">
      <c r="A362" s="39"/>
      <c r="B362" s="40"/>
      <c r="C362" s="240" t="s">
        <v>810</v>
      </c>
      <c r="D362" s="240" t="s">
        <v>159</v>
      </c>
      <c r="E362" s="241" t="s">
        <v>811</v>
      </c>
      <c r="F362" s="242" t="s">
        <v>812</v>
      </c>
      <c r="G362" s="243" t="s">
        <v>162</v>
      </c>
      <c r="H362" s="244">
        <v>5.5430000000000001</v>
      </c>
      <c r="I362" s="245"/>
      <c r="J362" s="246">
        <f>ROUND(I362*H362,2)</f>
        <v>0</v>
      </c>
      <c r="K362" s="247"/>
      <c r="L362" s="42"/>
      <c r="M362" s="248" t="s">
        <v>1</v>
      </c>
      <c r="N362" s="249" t="s">
        <v>43</v>
      </c>
      <c r="O362" s="92"/>
      <c r="P362" s="250">
        <f>O362*H362</f>
        <v>0</v>
      </c>
      <c r="Q362" s="250">
        <v>0.00013999999999999999</v>
      </c>
      <c r="R362" s="250">
        <f>Q362*H362</f>
        <v>0.00077601999999999999</v>
      </c>
      <c r="S362" s="250">
        <v>0</v>
      </c>
      <c r="T362" s="251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52" t="s">
        <v>241</v>
      </c>
      <c r="AT362" s="252" t="s">
        <v>159</v>
      </c>
      <c r="AU362" s="252" t="s">
        <v>88</v>
      </c>
      <c r="AY362" s="16" t="s">
        <v>156</v>
      </c>
      <c r="BE362" s="140">
        <f>IF(N362="základní",J362,0)</f>
        <v>0</v>
      </c>
      <c r="BF362" s="140">
        <f>IF(N362="snížená",J362,0)</f>
        <v>0</v>
      </c>
      <c r="BG362" s="140">
        <f>IF(N362="zákl. přenesená",J362,0)</f>
        <v>0</v>
      </c>
      <c r="BH362" s="140">
        <f>IF(N362="sníž. přenesená",J362,0)</f>
        <v>0</v>
      </c>
      <c r="BI362" s="140">
        <f>IF(N362="nulová",J362,0)</f>
        <v>0</v>
      </c>
      <c r="BJ362" s="16" t="s">
        <v>86</v>
      </c>
      <c r="BK362" s="140">
        <f>ROUND(I362*H362,2)</f>
        <v>0</v>
      </c>
      <c r="BL362" s="16" t="s">
        <v>241</v>
      </c>
      <c r="BM362" s="252" t="s">
        <v>813</v>
      </c>
    </row>
    <row r="363" s="2" customFormat="1" ht="24.15" customHeight="1">
      <c r="A363" s="39"/>
      <c r="B363" s="40"/>
      <c r="C363" s="240" t="s">
        <v>814</v>
      </c>
      <c r="D363" s="240" t="s">
        <v>159</v>
      </c>
      <c r="E363" s="241" t="s">
        <v>815</v>
      </c>
      <c r="F363" s="242" t="s">
        <v>816</v>
      </c>
      <c r="G363" s="243" t="s">
        <v>162</v>
      </c>
      <c r="H363" s="244">
        <v>5.5430000000000001</v>
      </c>
      <c r="I363" s="245"/>
      <c r="J363" s="246">
        <f>ROUND(I363*H363,2)</f>
        <v>0</v>
      </c>
      <c r="K363" s="247"/>
      <c r="L363" s="42"/>
      <c r="M363" s="248" t="s">
        <v>1</v>
      </c>
      <c r="N363" s="249" t="s">
        <v>43</v>
      </c>
      <c r="O363" s="92"/>
      <c r="P363" s="250">
        <f>O363*H363</f>
        <v>0</v>
      </c>
      <c r="Q363" s="250">
        <v>0.00012</v>
      </c>
      <c r="R363" s="250">
        <f>Q363*H363</f>
        <v>0.00066516000000000004</v>
      </c>
      <c r="S363" s="250">
        <v>0</v>
      </c>
      <c r="T363" s="251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52" t="s">
        <v>241</v>
      </c>
      <c r="AT363" s="252" t="s">
        <v>159</v>
      </c>
      <c r="AU363" s="252" t="s">
        <v>88</v>
      </c>
      <c r="AY363" s="16" t="s">
        <v>156</v>
      </c>
      <c r="BE363" s="140">
        <f>IF(N363="základní",J363,0)</f>
        <v>0</v>
      </c>
      <c r="BF363" s="140">
        <f>IF(N363="snížená",J363,0)</f>
        <v>0</v>
      </c>
      <c r="BG363" s="140">
        <f>IF(N363="zákl. přenesená",J363,0)</f>
        <v>0</v>
      </c>
      <c r="BH363" s="140">
        <f>IF(N363="sníž. přenesená",J363,0)</f>
        <v>0</v>
      </c>
      <c r="BI363" s="140">
        <f>IF(N363="nulová",J363,0)</f>
        <v>0</v>
      </c>
      <c r="BJ363" s="16" t="s">
        <v>86</v>
      </c>
      <c r="BK363" s="140">
        <f>ROUND(I363*H363,2)</f>
        <v>0</v>
      </c>
      <c r="BL363" s="16" t="s">
        <v>241</v>
      </c>
      <c r="BM363" s="252" t="s">
        <v>817</v>
      </c>
    </row>
    <row r="364" s="2" customFormat="1" ht="24.15" customHeight="1">
      <c r="A364" s="39"/>
      <c r="B364" s="40"/>
      <c r="C364" s="240" t="s">
        <v>818</v>
      </c>
      <c r="D364" s="240" t="s">
        <v>159</v>
      </c>
      <c r="E364" s="241" t="s">
        <v>819</v>
      </c>
      <c r="F364" s="242" t="s">
        <v>820</v>
      </c>
      <c r="G364" s="243" t="s">
        <v>162</v>
      </c>
      <c r="H364" s="244">
        <v>2.7000000000000002</v>
      </c>
      <c r="I364" s="245"/>
      <c r="J364" s="246">
        <f>ROUND(I364*H364,2)</f>
        <v>0</v>
      </c>
      <c r="K364" s="247"/>
      <c r="L364" s="42"/>
      <c r="M364" s="248" t="s">
        <v>1</v>
      </c>
      <c r="N364" s="249" t="s">
        <v>43</v>
      </c>
      <c r="O364" s="92"/>
      <c r="P364" s="250">
        <f>O364*H364</f>
        <v>0</v>
      </c>
      <c r="Q364" s="250">
        <v>6.9999999999999994E-05</v>
      </c>
      <c r="R364" s="250">
        <f>Q364*H364</f>
        <v>0.00018899999999999999</v>
      </c>
      <c r="S364" s="250">
        <v>0</v>
      </c>
      <c r="T364" s="251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52" t="s">
        <v>241</v>
      </c>
      <c r="AT364" s="252" t="s">
        <v>159</v>
      </c>
      <c r="AU364" s="252" t="s">
        <v>88</v>
      </c>
      <c r="AY364" s="16" t="s">
        <v>156</v>
      </c>
      <c r="BE364" s="140">
        <f>IF(N364="základní",J364,0)</f>
        <v>0</v>
      </c>
      <c r="BF364" s="140">
        <f>IF(N364="snížená",J364,0)</f>
        <v>0</v>
      </c>
      <c r="BG364" s="140">
        <f>IF(N364="zákl. přenesená",J364,0)</f>
        <v>0</v>
      </c>
      <c r="BH364" s="140">
        <f>IF(N364="sníž. přenesená",J364,0)</f>
        <v>0</v>
      </c>
      <c r="BI364" s="140">
        <f>IF(N364="nulová",J364,0)</f>
        <v>0</v>
      </c>
      <c r="BJ364" s="16" t="s">
        <v>86</v>
      </c>
      <c r="BK364" s="140">
        <f>ROUND(I364*H364,2)</f>
        <v>0</v>
      </c>
      <c r="BL364" s="16" t="s">
        <v>241</v>
      </c>
      <c r="BM364" s="252" t="s">
        <v>821</v>
      </c>
    </row>
    <row r="365" s="13" customFormat="1">
      <c r="A365" s="13"/>
      <c r="B365" s="253"/>
      <c r="C365" s="254"/>
      <c r="D365" s="255" t="s">
        <v>165</v>
      </c>
      <c r="E365" s="256" t="s">
        <v>1</v>
      </c>
      <c r="F365" s="257" t="s">
        <v>822</v>
      </c>
      <c r="G365" s="254"/>
      <c r="H365" s="258">
        <v>0.95999999999999996</v>
      </c>
      <c r="I365" s="259"/>
      <c r="J365" s="254"/>
      <c r="K365" s="254"/>
      <c r="L365" s="260"/>
      <c r="M365" s="261"/>
      <c r="N365" s="262"/>
      <c r="O365" s="262"/>
      <c r="P365" s="262"/>
      <c r="Q365" s="262"/>
      <c r="R365" s="262"/>
      <c r="S365" s="262"/>
      <c r="T365" s="26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64" t="s">
        <v>165</v>
      </c>
      <c r="AU365" s="264" t="s">
        <v>88</v>
      </c>
      <c r="AV365" s="13" t="s">
        <v>88</v>
      </c>
      <c r="AW365" s="13" t="s">
        <v>32</v>
      </c>
      <c r="AX365" s="13" t="s">
        <v>78</v>
      </c>
      <c r="AY365" s="264" t="s">
        <v>156</v>
      </c>
    </row>
    <row r="366" s="13" customFormat="1">
      <c r="A366" s="13"/>
      <c r="B366" s="253"/>
      <c r="C366" s="254"/>
      <c r="D366" s="255" t="s">
        <v>165</v>
      </c>
      <c r="E366" s="256" t="s">
        <v>1</v>
      </c>
      <c r="F366" s="257" t="s">
        <v>823</v>
      </c>
      <c r="G366" s="254"/>
      <c r="H366" s="258">
        <v>1.74</v>
      </c>
      <c r="I366" s="259"/>
      <c r="J366" s="254"/>
      <c r="K366" s="254"/>
      <c r="L366" s="260"/>
      <c r="M366" s="261"/>
      <c r="N366" s="262"/>
      <c r="O366" s="262"/>
      <c r="P366" s="262"/>
      <c r="Q366" s="262"/>
      <c r="R366" s="262"/>
      <c r="S366" s="262"/>
      <c r="T366" s="26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64" t="s">
        <v>165</v>
      </c>
      <c r="AU366" s="264" t="s">
        <v>88</v>
      </c>
      <c r="AV366" s="13" t="s">
        <v>88</v>
      </c>
      <c r="AW366" s="13" t="s">
        <v>32</v>
      </c>
      <c r="AX366" s="13" t="s">
        <v>78</v>
      </c>
      <c r="AY366" s="264" t="s">
        <v>156</v>
      </c>
    </row>
    <row r="367" s="14" customFormat="1">
      <c r="A367" s="14"/>
      <c r="B367" s="268"/>
      <c r="C367" s="269"/>
      <c r="D367" s="255" t="s">
        <v>165</v>
      </c>
      <c r="E367" s="270" t="s">
        <v>1</v>
      </c>
      <c r="F367" s="271" t="s">
        <v>184</v>
      </c>
      <c r="G367" s="269"/>
      <c r="H367" s="272">
        <v>2.7000000000000002</v>
      </c>
      <c r="I367" s="273"/>
      <c r="J367" s="269"/>
      <c r="K367" s="269"/>
      <c r="L367" s="274"/>
      <c r="M367" s="275"/>
      <c r="N367" s="276"/>
      <c r="O367" s="276"/>
      <c r="P367" s="276"/>
      <c r="Q367" s="276"/>
      <c r="R367" s="276"/>
      <c r="S367" s="276"/>
      <c r="T367" s="277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78" t="s">
        <v>165</v>
      </c>
      <c r="AU367" s="278" t="s">
        <v>88</v>
      </c>
      <c r="AV367" s="14" t="s">
        <v>163</v>
      </c>
      <c r="AW367" s="14" t="s">
        <v>32</v>
      </c>
      <c r="AX367" s="14" t="s">
        <v>86</v>
      </c>
      <c r="AY367" s="278" t="s">
        <v>156</v>
      </c>
    </row>
    <row r="368" s="2" customFormat="1" ht="24.15" customHeight="1">
      <c r="A368" s="39"/>
      <c r="B368" s="40"/>
      <c r="C368" s="240" t="s">
        <v>824</v>
      </c>
      <c r="D368" s="240" t="s">
        <v>159</v>
      </c>
      <c r="E368" s="241" t="s">
        <v>825</v>
      </c>
      <c r="F368" s="242" t="s">
        <v>826</v>
      </c>
      <c r="G368" s="243" t="s">
        <v>162</v>
      </c>
      <c r="H368" s="244">
        <v>2.7000000000000002</v>
      </c>
      <c r="I368" s="245"/>
      <c r="J368" s="246">
        <f>ROUND(I368*H368,2)</f>
        <v>0</v>
      </c>
      <c r="K368" s="247"/>
      <c r="L368" s="42"/>
      <c r="M368" s="248" t="s">
        <v>1</v>
      </c>
      <c r="N368" s="249" t="s">
        <v>43</v>
      </c>
      <c r="O368" s="92"/>
      <c r="P368" s="250">
        <f>O368*H368</f>
        <v>0</v>
      </c>
      <c r="Q368" s="250">
        <v>0.00012999999999999999</v>
      </c>
      <c r="R368" s="250">
        <f>Q368*H368</f>
        <v>0.00035099999999999997</v>
      </c>
      <c r="S368" s="250">
        <v>0</v>
      </c>
      <c r="T368" s="251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52" t="s">
        <v>241</v>
      </c>
      <c r="AT368" s="252" t="s">
        <v>159</v>
      </c>
      <c r="AU368" s="252" t="s">
        <v>88</v>
      </c>
      <c r="AY368" s="16" t="s">
        <v>156</v>
      </c>
      <c r="BE368" s="140">
        <f>IF(N368="základní",J368,0)</f>
        <v>0</v>
      </c>
      <c r="BF368" s="140">
        <f>IF(N368="snížená",J368,0)</f>
        <v>0</v>
      </c>
      <c r="BG368" s="140">
        <f>IF(N368="zákl. přenesená",J368,0)</f>
        <v>0</v>
      </c>
      <c r="BH368" s="140">
        <f>IF(N368="sníž. přenesená",J368,0)</f>
        <v>0</v>
      </c>
      <c r="BI368" s="140">
        <f>IF(N368="nulová",J368,0)</f>
        <v>0</v>
      </c>
      <c r="BJ368" s="16" t="s">
        <v>86</v>
      </c>
      <c r="BK368" s="140">
        <f>ROUND(I368*H368,2)</f>
        <v>0</v>
      </c>
      <c r="BL368" s="16" t="s">
        <v>241</v>
      </c>
      <c r="BM368" s="252" t="s">
        <v>827</v>
      </c>
    </row>
    <row r="369" s="2" customFormat="1" ht="24.15" customHeight="1">
      <c r="A369" s="39"/>
      <c r="B369" s="40"/>
      <c r="C369" s="240" t="s">
        <v>828</v>
      </c>
      <c r="D369" s="240" t="s">
        <v>159</v>
      </c>
      <c r="E369" s="241" t="s">
        <v>829</v>
      </c>
      <c r="F369" s="242" t="s">
        <v>830</v>
      </c>
      <c r="G369" s="243" t="s">
        <v>162</v>
      </c>
      <c r="H369" s="244">
        <v>2.7000000000000002</v>
      </c>
      <c r="I369" s="245"/>
      <c r="J369" s="246">
        <f>ROUND(I369*H369,2)</f>
        <v>0</v>
      </c>
      <c r="K369" s="247"/>
      <c r="L369" s="42"/>
      <c r="M369" s="248" t="s">
        <v>1</v>
      </c>
      <c r="N369" s="249" t="s">
        <v>43</v>
      </c>
      <c r="O369" s="92"/>
      <c r="P369" s="250">
        <f>O369*H369</f>
        <v>0</v>
      </c>
      <c r="Q369" s="250">
        <v>0.00017000000000000001</v>
      </c>
      <c r="R369" s="250">
        <f>Q369*H369</f>
        <v>0.00045900000000000004</v>
      </c>
      <c r="S369" s="250">
        <v>0</v>
      </c>
      <c r="T369" s="251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52" t="s">
        <v>241</v>
      </c>
      <c r="AT369" s="252" t="s">
        <v>159</v>
      </c>
      <c r="AU369" s="252" t="s">
        <v>88</v>
      </c>
      <c r="AY369" s="16" t="s">
        <v>156</v>
      </c>
      <c r="BE369" s="140">
        <f>IF(N369="základní",J369,0)</f>
        <v>0</v>
      </c>
      <c r="BF369" s="140">
        <f>IF(N369="snížená",J369,0)</f>
        <v>0</v>
      </c>
      <c r="BG369" s="140">
        <f>IF(N369="zákl. přenesená",J369,0)</f>
        <v>0</v>
      </c>
      <c r="BH369" s="140">
        <f>IF(N369="sníž. přenesená",J369,0)</f>
        <v>0</v>
      </c>
      <c r="BI369" s="140">
        <f>IF(N369="nulová",J369,0)</f>
        <v>0</v>
      </c>
      <c r="BJ369" s="16" t="s">
        <v>86</v>
      </c>
      <c r="BK369" s="140">
        <f>ROUND(I369*H369,2)</f>
        <v>0</v>
      </c>
      <c r="BL369" s="16" t="s">
        <v>241</v>
      </c>
      <c r="BM369" s="252" t="s">
        <v>831</v>
      </c>
    </row>
    <row r="370" s="12" customFormat="1" ht="22.8" customHeight="1">
      <c r="A370" s="12"/>
      <c r="B370" s="224"/>
      <c r="C370" s="225"/>
      <c r="D370" s="226" t="s">
        <v>77</v>
      </c>
      <c r="E370" s="238" t="s">
        <v>832</v>
      </c>
      <c r="F370" s="238" t="s">
        <v>833</v>
      </c>
      <c r="G370" s="225"/>
      <c r="H370" s="225"/>
      <c r="I370" s="228"/>
      <c r="J370" s="239">
        <f>BK370</f>
        <v>0</v>
      </c>
      <c r="K370" s="225"/>
      <c r="L370" s="230"/>
      <c r="M370" s="231"/>
      <c r="N370" s="232"/>
      <c r="O370" s="232"/>
      <c r="P370" s="233">
        <f>SUM(P371:P384)</f>
        <v>0</v>
      </c>
      <c r="Q370" s="232"/>
      <c r="R370" s="233">
        <f>SUM(R371:R384)</f>
        <v>0.25392088000000002</v>
      </c>
      <c r="S370" s="232"/>
      <c r="T370" s="234">
        <f>SUM(T371:T384)</f>
        <v>0.069796720000000007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35" t="s">
        <v>88</v>
      </c>
      <c r="AT370" s="236" t="s">
        <v>77</v>
      </c>
      <c r="AU370" s="236" t="s">
        <v>86</v>
      </c>
      <c r="AY370" s="235" t="s">
        <v>156</v>
      </c>
      <c r="BK370" s="237">
        <f>SUM(BK371:BK384)</f>
        <v>0</v>
      </c>
    </row>
    <row r="371" s="2" customFormat="1" ht="24.15" customHeight="1">
      <c r="A371" s="39"/>
      <c r="B371" s="40"/>
      <c r="C371" s="240" t="s">
        <v>834</v>
      </c>
      <c r="D371" s="240" t="s">
        <v>159</v>
      </c>
      <c r="E371" s="241" t="s">
        <v>835</v>
      </c>
      <c r="F371" s="242" t="s">
        <v>836</v>
      </c>
      <c r="G371" s="243" t="s">
        <v>162</v>
      </c>
      <c r="H371" s="244">
        <v>207.15199999999999</v>
      </c>
      <c r="I371" s="245"/>
      <c r="J371" s="246">
        <f>ROUND(I371*H371,2)</f>
        <v>0</v>
      </c>
      <c r="K371" s="247"/>
      <c r="L371" s="42"/>
      <c r="M371" s="248" t="s">
        <v>1</v>
      </c>
      <c r="N371" s="249" t="s">
        <v>43</v>
      </c>
      <c r="O371" s="92"/>
      <c r="P371" s="250">
        <f>O371*H371</f>
        <v>0</v>
      </c>
      <c r="Q371" s="250">
        <v>0</v>
      </c>
      <c r="R371" s="250">
        <f>Q371*H371</f>
        <v>0</v>
      </c>
      <c r="S371" s="250">
        <v>0</v>
      </c>
      <c r="T371" s="251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52" t="s">
        <v>241</v>
      </c>
      <c r="AT371" s="252" t="s">
        <v>159</v>
      </c>
      <c r="AU371" s="252" t="s">
        <v>88</v>
      </c>
      <c r="AY371" s="16" t="s">
        <v>156</v>
      </c>
      <c r="BE371" s="140">
        <f>IF(N371="základní",J371,0)</f>
        <v>0</v>
      </c>
      <c r="BF371" s="140">
        <f>IF(N371="snížená",J371,0)</f>
        <v>0</v>
      </c>
      <c r="BG371" s="140">
        <f>IF(N371="zákl. přenesená",J371,0)</f>
        <v>0</v>
      </c>
      <c r="BH371" s="140">
        <f>IF(N371="sníž. přenesená",J371,0)</f>
        <v>0</v>
      </c>
      <c r="BI371" s="140">
        <f>IF(N371="nulová",J371,0)</f>
        <v>0</v>
      </c>
      <c r="BJ371" s="16" t="s">
        <v>86</v>
      </c>
      <c r="BK371" s="140">
        <f>ROUND(I371*H371,2)</f>
        <v>0</v>
      </c>
      <c r="BL371" s="16" t="s">
        <v>241</v>
      </c>
      <c r="BM371" s="252" t="s">
        <v>837</v>
      </c>
    </row>
    <row r="372" s="13" customFormat="1">
      <c r="A372" s="13"/>
      <c r="B372" s="253"/>
      <c r="C372" s="254"/>
      <c r="D372" s="255" t="s">
        <v>165</v>
      </c>
      <c r="E372" s="256" t="s">
        <v>1</v>
      </c>
      <c r="F372" s="257" t="s">
        <v>838</v>
      </c>
      <c r="G372" s="254"/>
      <c r="H372" s="258">
        <v>207.15199999999999</v>
      </c>
      <c r="I372" s="259"/>
      <c r="J372" s="254"/>
      <c r="K372" s="254"/>
      <c r="L372" s="260"/>
      <c r="M372" s="261"/>
      <c r="N372" s="262"/>
      <c r="O372" s="262"/>
      <c r="P372" s="262"/>
      <c r="Q372" s="262"/>
      <c r="R372" s="262"/>
      <c r="S372" s="262"/>
      <c r="T372" s="26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64" t="s">
        <v>165</v>
      </c>
      <c r="AU372" s="264" t="s">
        <v>88</v>
      </c>
      <c r="AV372" s="13" t="s">
        <v>88</v>
      </c>
      <c r="AW372" s="13" t="s">
        <v>32</v>
      </c>
      <c r="AX372" s="13" t="s">
        <v>86</v>
      </c>
      <c r="AY372" s="264" t="s">
        <v>156</v>
      </c>
    </row>
    <row r="373" s="2" customFormat="1" ht="24.15" customHeight="1">
      <c r="A373" s="39"/>
      <c r="B373" s="40"/>
      <c r="C373" s="240" t="s">
        <v>839</v>
      </c>
      <c r="D373" s="240" t="s">
        <v>159</v>
      </c>
      <c r="E373" s="241" t="s">
        <v>840</v>
      </c>
      <c r="F373" s="242" t="s">
        <v>841</v>
      </c>
      <c r="G373" s="243" t="s">
        <v>162</v>
      </c>
      <c r="H373" s="244">
        <v>151.732</v>
      </c>
      <c r="I373" s="245"/>
      <c r="J373" s="246">
        <f>ROUND(I373*H373,2)</f>
        <v>0</v>
      </c>
      <c r="K373" s="247"/>
      <c r="L373" s="42"/>
      <c r="M373" s="248" t="s">
        <v>1</v>
      </c>
      <c r="N373" s="249" t="s">
        <v>43</v>
      </c>
      <c r="O373" s="92"/>
      <c r="P373" s="250">
        <f>O373*H373</f>
        <v>0</v>
      </c>
      <c r="Q373" s="250">
        <v>0</v>
      </c>
      <c r="R373" s="250">
        <f>Q373*H373</f>
        <v>0</v>
      </c>
      <c r="S373" s="250">
        <v>0.00014999999999999999</v>
      </c>
      <c r="T373" s="251">
        <f>S373*H373</f>
        <v>0.022759799999999997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52" t="s">
        <v>241</v>
      </c>
      <c r="AT373" s="252" t="s">
        <v>159</v>
      </c>
      <c r="AU373" s="252" t="s">
        <v>88</v>
      </c>
      <c r="AY373" s="16" t="s">
        <v>156</v>
      </c>
      <c r="BE373" s="140">
        <f>IF(N373="základní",J373,0)</f>
        <v>0</v>
      </c>
      <c r="BF373" s="140">
        <f>IF(N373="snížená",J373,0)</f>
        <v>0</v>
      </c>
      <c r="BG373" s="140">
        <f>IF(N373="zákl. přenesená",J373,0)</f>
        <v>0</v>
      </c>
      <c r="BH373" s="140">
        <f>IF(N373="sníž. přenesená",J373,0)</f>
        <v>0</v>
      </c>
      <c r="BI373" s="140">
        <f>IF(N373="nulová",J373,0)</f>
        <v>0</v>
      </c>
      <c r="BJ373" s="16" t="s">
        <v>86</v>
      </c>
      <c r="BK373" s="140">
        <f>ROUND(I373*H373,2)</f>
        <v>0</v>
      </c>
      <c r="BL373" s="16" t="s">
        <v>241</v>
      </c>
      <c r="BM373" s="252" t="s">
        <v>842</v>
      </c>
    </row>
    <row r="374" s="13" customFormat="1">
      <c r="A374" s="13"/>
      <c r="B374" s="253"/>
      <c r="C374" s="254"/>
      <c r="D374" s="255" t="s">
        <v>165</v>
      </c>
      <c r="E374" s="256" t="s">
        <v>1</v>
      </c>
      <c r="F374" s="257" t="s">
        <v>843</v>
      </c>
      <c r="G374" s="254"/>
      <c r="H374" s="258">
        <v>151.732</v>
      </c>
      <c r="I374" s="259"/>
      <c r="J374" s="254"/>
      <c r="K374" s="254"/>
      <c r="L374" s="260"/>
      <c r="M374" s="261"/>
      <c r="N374" s="262"/>
      <c r="O374" s="262"/>
      <c r="P374" s="262"/>
      <c r="Q374" s="262"/>
      <c r="R374" s="262"/>
      <c r="S374" s="262"/>
      <c r="T374" s="26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64" t="s">
        <v>165</v>
      </c>
      <c r="AU374" s="264" t="s">
        <v>88</v>
      </c>
      <c r="AV374" s="13" t="s">
        <v>88</v>
      </c>
      <c r="AW374" s="13" t="s">
        <v>32</v>
      </c>
      <c r="AX374" s="13" t="s">
        <v>86</v>
      </c>
      <c r="AY374" s="264" t="s">
        <v>156</v>
      </c>
    </row>
    <row r="375" s="2" customFormat="1" ht="14.4" customHeight="1">
      <c r="A375" s="39"/>
      <c r="B375" s="40"/>
      <c r="C375" s="240" t="s">
        <v>844</v>
      </c>
      <c r="D375" s="240" t="s">
        <v>159</v>
      </c>
      <c r="E375" s="241" t="s">
        <v>845</v>
      </c>
      <c r="F375" s="242" t="s">
        <v>846</v>
      </c>
      <c r="G375" s="243" t="s">
        <v>162</v>
      </c>
      <c r="H375" s="244">
        <v>151.732</v>
      </c>
      <c r="I375" s="245"/>
      <c r="J375" s="246">
        <f>ROUND(I375*H375,2)</f>
        <v>0</v>
      </c>
      <c r="K375" s="247"/>
      <c r="L375" s="42"/>
      <c r="M375" s="248" t="s">
        <v>1</v>
      </c>
      <c r="N375" s="249" t="s">
        <v>43</v>
      </c>
      <c r="O375" s="92"/>
      <c r="P375" s="250">
        <f>O375*H375</f>
        <v>0</v>
      </c>
      <c r="Q375" s="250">
        <v>0.001</v>
      </c>
      <c r="R375" s="250">
        <f>Q375*H375</f>
        <v>0.15173200000000001</v>
      </c>
      <c r="S375" s="250">
        <v>0.00031</v>
      </c>
      <c r="T375" s="251">
        <f>S375*H375</f>
        <v>0.047036920000000003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52" t="s">
        <v>241</v>
      </c>
      <c r="AT375" s="252" t="s">
        <v>159</v>
      </c>
      <c r="AU375" s="252" t="s">
        <v>88</v>
      </c>
      <c r="AY375" s="16" t="s">
        <v>156</v>
      </c>
      <c r="BE375" s="140">
        <f>IF(N375="základní",J375,0)</f>
        <v>0</v>
      </c>
      <c r="BF375" s="140">
        <f>IF(N375="snížená",J375,0)</f>
        <v>0</v>
      </c>
      <c r="BG375" s="140">
        <f>IF(N375="zákl. přenesená",J375,0)</f>
        <v>0</v>
      </c>
      <c r="BH375" s="140">
        <f>IF(N375="sníž. přenesená",J375,0)</f>
        <v>0</v>
      </c>
      <c r="BI375" s="140">
        <f>IF(N375="nulová",J375,0)</f>
        <v>0</v>
      </c>
      <c r="BJ375" s="16" t="s">
        <v>86</v>
      </c>
      <c r="BK375" s="140">
        <f>ROUND(I375*H375,2)</f>
        <v>0</v>
      </c>
      <c r="BL375" s="16" t="s">
        <v>241</v>
      </c>
      <c r="BM375" s="252" t="s">
        <v>847</v>
      </c>
    </row>
    <row r="376" s="2" customFormat="1" ht="24.15" customHeight="1">
      <c r="A376" s="39"/>
      <c r="B376" s="40"/>
      <c r="C376" s="240" t="s">
        <v>848</v>
      </c>
      <c r="D376" s="240" t="s">
        <v>159</v>
      </c>
      <c r="E376" s="241" t="s">
        <v>849</v>
      </c>
      <c r="F376" s="242" t="s">
        <v>850</v>
      </c>
      <c r="G376" s="243" t="s">
        <v>162</v>
      </c>
      <c r="H376" s="244">
        <v>151.732</v>
      </c>
      <c r="I376" s="245"/>
      <c r="J376" s="246">
        <f>ROUND(I376*H376,2)</f>
        <v>0</v>
      </c>
      <c r="K376" s="247"/>
      <c r="L376" s="42"/>
      <c r="M376" s="248" t="s">
        <v>1</v>
      </c>
      <c r="N376" s="249" t="s">
        <v>43</v>
      </c>
      <c r="O376" s="92"/>
      <c r="P376" s="250">
        <f>O376*H376</f>
        <v>0</v>
      </c>
      <c r="Q376" s="250">
        <v>0</v>
      </c>
      <c r="R376" s="250">
        <f>Q376*H376</f>
        <v>0</v>
      </c>
      <c r="S376" s="250">
        <v>0</v>
      </c>
      <c r="T376" s="251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52" t="s">
        <v>241</v>
      </c>
      <c r="AT376" s="252" t="s">
        <v>159</v>
      </c>
      <c r="AU376" s="252" t="s">
        <v>88</v>
      </c>
      <c r="AY376" s="16" t="s">
        <v>156</v>
      </c>
      <c r="BE376" s="140">
        <f>IF(N376="základní",J376,0)</f>
        <v>0</v>
      </c>
      <c r="BF376" s="140">
        <f>IF(N376="snížená",J376,0)</f>
        <v>0</v>
      </c>
      <c r="BG376" s="140">
        <f>IF(N376="zákl. přenesená",J376,0)</f>
        <v>0</v>
      </c>
      <c r="BH376" s="140">
        <f>IF(N376="sníž. přenesená",J376,0)</f>
        <v>0</v>
      </c>
      <c r="BI376" s="140">
        <f>IF(N376="nulová",J376,0)</f>
        <v>0</v>
      </c>
      <c r="BJ376" s="16" t="s">
        <v>86</v>
      </c>
      <c r="BK376" s="140">
        <f>ROUND(I376*H376,2)</f>
        <v>0</v>
      </c>
      <c r="BL376" s="16" t="s">
        <v>241</v>
      </c>
      <c r="BM376" s="252" t="s">
        <v>851</v>
      </c>
    </row>
    <row r="377" s="2" customFormat="1" ht="24.15" customHeight="1">
      <c r="A377" s="39"/>
      <c r="B377" s="40"/>
      <c r="C377" s="240" t="s">
        <v>852</v>
      </c>
      <c r="D377" s="240" t="s">
        <v>159</v>
      </c>
      <c r="E377" s="241" t="s">
        <v>853</v>
      </c>
      <c r="F377" s="242" t="s">
        <v>854</v>
      </c>
      <c r="G377" s="243" t="s">
        <v>227</v>
      </c>
      <c r="H377" s="244">
        <v>68.439999999999998</v>
      </c>
      <c r="I377" s="245"/>
      <c r="J377" s="246">
        <f>ROUND(I377*H377,2)</f>
        <v>0</v>
      </c>
      <c r="K377" s="247"/>
      <c r="L377" s="42"/>
      <c r="M377" s="248" t="s">
        <v>1</v>
      </c>
      <c r="N377" s="249" t="s">
        <v>43</v>
      </c>
      <c r="O377" s="92"/>
      <c r="P377" s="250">
        <f>O377*H377</f>
        <v>0</v>
      </c>
      <c r="Q377" s="250">
        <v>1.0000000000000001E-05</v>
      </c>
      <c r="R377" s="250">
        <f>Q377*H377</f>
        <v>0.00068440000000000005</v>
      </c>
      <c r="S377" s="250">
        <v>0</v>
      </c>
      <c r="T377" s="251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52" t="s">
        <v>241</v>
      </c>
      <c r="AT377" s="252" t="s">
        <v>159</v>
      </c>
      <c r="AU377" s="252" t="s">
        <v>88</v>
      </c>
      <c r="AY377" s="16" t="s">
        <v>156</v>
      </c>
      <c r="BE377" s="140">
        <f>IF(N377="základní",J377,0)</f>
        <v>0</v>
      </c>
      <c r="BF377" s="140">
        <f>IF(N377="snížená",J377,0)</f>
        <v>0</v>
      </c>
      <c r="BG377" s="140">
        <f>IF(N377="zákl. přenesená",J377,0)</f>
        <v>0</v>
      </c>
      <c r="BH377" s="140">
        <f>IF(N377="sníž. přenesená",J377,0)</f>
        <v>0</v>
      </c>
      <c r="BI377" s="140">
        <f>IF(N377="nulová",J377,0)</f>
        <v>0</v>
      </c>
      <c r="BJ377" s="16" t="s">
        <v>86</v>
      </c>
      <c r="BK377" s="140">
        <f>ROUND(I377*H377,2)</f>
        <v>0</v>
      </c>
      <c r="BL377" s="16" t="s">
        <v>241</v>
      </c>
      <c r="BM377" s="252" t="s">
        <v>855</v>
      </c>
    </row>
    <row r="378" s="13" customFormat="1">
      <c r="A378" s="13"/>
      <c r="B378" s="253"/>
      <c r="C378" s="254"/>
      <c r="D378" s="255" t="s">
        <v>165</v>
      </c>
      <c r="E378" s="256" t="s">
        <v>1</v>
      </c>
      <c r="F378" s="257" t="s">
        <v>856</v>
      </c>
      <c r="G378" s="254"/>
      <c r="H378" s="258">
        <v>68.439999999999998</v>
      </c>
      <c r="I378" s="259"/>
      <c r="J378" s="254"/>
      <c r="K378" s="254"/>
      <c r="L378" s="260"/>
      <c r="M378" s="261"/>
      <c r="N378" s="262"/>
      <c r="O378" s="262"/>
      <c r="P378" s="262"/>
      <c r="Q378" s="262"/>
      <c r="R378" s="262"/>
      <c r="S378" s="262"/>
      <c r="T378" s="26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64" t="s">
        <v>165</v>
      </c>
      <c r="AU378" s="264" t="s">
        <v>88</v>
      </c>
      <c r="AV378" s="13" t="s">
        <v>88</v>
      </c>
      <c r="AW378" s="13" t="s">
        <v>32</v>
      </c>
      <c r="AX378" s="13" t="s">
        <v>86</v>
      </c>
      <c r="AY378" s="264" t="s">
        <v>156</v>
      </c>
    </row>
    <row r="379" s="2" customFormat="1" ht="14.4" customHeight="1">
      <c r="A379" s="39"/>
      <c r="B379" s="40"/>
      <c r="C379" s="240" t="s">
        <v>857</v>
      </c>
      <c r="D379" s="240" t="s">
        <v>159</v>
      </c>
      <c r="E379" s="241" t="s">
        <v>858</v>
      </c>
      <c r="F379" s="242" t="s">
        <v>859</v>
      </c>
      <c r="G379" s="243" t="s">
        <v>162</v>
      </c>
      <c r="H379" s="244">
        <v>49.399999999999999</v>
      </c>
      <c r="I379" s="245"/>
      <c r="J379" s="246">
        <f>ROUND(I379*H379,2)</f>
        <v>0</v>
      </c>
      <c r="K379" s="247"/>
      <c r="L379" s="42"/>
      <c r="M379" s="248" t="s">
        <v>1</v>
      </c>
      <c r="N379" s="249" t="s">
        <v>43</v>
      </c>
      <c r="O379" s="92"/>
      <c r="P379" s="250">
        <f>O379*H379</f>
        <v>0</v>
      </c>
      <c r="Q379" s="250">
        <v>0</v>
      </c>
      <c r="R379" s="250">
        <f>Q379*H379</f>
        <v>0</v>
      </c>
      <c r="S379" s="250">
        <v>0</v>
      </c>
      <c r="T379" s="251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52" t="s">
        <v>241</v>
      </c>
      <c r="AT379" s="252" t="s">
        <v>159</v>
      </c>
      <c r="AU379" s="252" t="s">
        <v>88</v>
      </c>
      <c r="AY379" s="16" t="s">
        <v>156</v>
      </c>
      <c r="BE379" s="140">
        <f>IF(N379="základní",J379,0)</f>
        <v>0</v>
      </c>
      <c r="BF379" s="140">
        <f>IF(N379="snížená",J379,0)</f>
        <v>0</v>
      </c>
      <c r="BG379" s="140">
        <f>IF(N379="zákl. přenesená",J379,0)</f>
        <v>0</v>
      </c>
      <c r="BH379" s="140">
        <f>IF(N379="sníž. přenesená",J379,0)</f>
        <v>0</v>
      </c>
      <c r="BI379" s="140">
        <f>IF(N379="nulová",J379,0)</f>
        <v>0</v>
      </c>
      <c r="BJ379" s="16" t="s">
        <v>86</v>
      </c>
      <c r="BK379" s="140">
        <f>ROUND(I379*H379,2)</f>
        <v>0</v>
      </c>
      <c r="BL379" s="16" t="s">
        <v>241</v>
      </c>
      <c r="BM379" s="252" t="s">
        <v>860</v>
      </c>
    </row>
    <row r="380" s="13" customFormat="1">
      <c r="A380" s="13"/>
      <c r="B380" s="253"/>
      <c r="C380" s="254"/>
      <c r="D380" s="255" t="s">
        <v>165</v>
      </c>
      <c r="E380" s="256" t="s">
        <v>1</v>
      </c>
      <c r="F380" s="257" t="s">
        <v>861</v>
      </c>
      <c r="G380" s="254"/>
      <c r="H380" s="258">
        <v>49.399999999999999</v>
      </c>
      <c r="I380" s="259"/>
      <c r="J380" s="254"/>
      <c r="K380" s="254"/>
      <c r="L380" s="260"/>
      <c r="M380" s="261"/>
      <c r="N380" s="262"/>
      <c r="O380" s="262"/>
      <c r="P380" s="262"/>
      <c r="Q380" s="262"/>
      <c r="R380" s="262"/>
      <c r="S380" s="262"/>
      <c r="T380" s="26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64" t="s">
        <v>165</v>
      </c>
      <c r="AU380" s="264" t="s">
        <v>88</v>
      </c>
      <c r="AV380" s="13" t="s">
        <v>88</v>
      </c>
      <c r="AW380" s="13" t="s">
        <v>32</v>
      </c>
      <c r="AX380" s="13" t="s">
        <v>86</v>
      </c>
      <c r="AY380" s="264" t="s">
        <v>156</v>
      </c>
    </row>
    <row r="381" s="2" customFormat="1" ht="14.4" customHeight="1">
      <c r="A381" s="39"/>
      <c r="B381" s="40"/>
      <c r="C381" s="279" t="s">
        <v>862</v>
      </c>
      <c r="D381" s="279" t="s">
        <v>197</v>
      </c>
      <c r="E381" s="280" t="s">
        <v>863</v>
      </c>
      <c r="F381" s="281" t="s">
        <v>864</v>
      </c>
      <c r="G381" s="282" t="s">
        <v>162</v>
      </c>
      <c r="H381" s="283">
        <v>51.869999999999997</v>
      </c>
      <c r="I381" s="284"/>
      <c r="J381" s="285">
        <f>ROUND(I381*H381,2)</f>
        <v>0</v>
      </c>
      <c r="K381" s="286"/>
      <c r="L381" s="287"/>
      <c r="M381" s="288" t="s">
        <v>1</v>
      </c>
      <c r="N381" s="289" t="s">
        <v>43</v>
      </c>
      <c r="O381" s="92"/>
      <c r="P381" s="250">
        <f>O381*H381</f>
        <v>0</v>
      </c>
      <c r="Q381" s="250">
        <v>0</v>
      </c>
      <c r="R381" s="250">
        <f>Q381*H381</f>
        <v>0</v>
      </c>
      <c r="S381" s="250">
        <v>0</v>
      </c>
      <c r="T381" s="251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52" t="s">
        <v>317</v>
      </c>
      <c r="AT381" s="252" t="s">
        <v>197</v>
      </c>
      <c r="AU381" s="252" t="s">
        <v>88</v>
      </c>
      <c r="AY381" s="16" t="s">
        <v>156</v>
      </c>
      <c r="BE381" s="140">
        <f>IF(N381="základní",J381,0)</f>
        <v>0</v>
      </c>
      <c r="BF381" s="140">
        <f>IF(N381="snížená",J381,0)</f>
        <v>0</v>
      </c>
      <c r="BG381" s="140">
        <f>IF(N381="zákl. přenesená",J381,0)</f>
        <v>0</v>
      </c>
      <c r="BH381" s="140">
        <f>IF(N381="sníž. přenesená",J381,0)</f>
        <v>0</v>
      </c>
      <c r="BI381" s="140">
        <f>IF(N381="nulová",J381,0)</f>
        <v>0</v>
      </c>
      <c r="BJ381" s="16" t="s">
        <v>86</v>
      </c>
      <c r="BK381" s="140">
        <f>ROUND(I381*H381,2)</f>
        <v>0</v>
      </c>
      <c r="BL381" s="16" t="s">
        <v>241</v>
      </c>
      <c r="BM381" s="252" t="s">
        <v>865</v>
      </c>
    </row>
    <row r="382" s="13" customFormat="1">
      <c r="A382" s="13"/>
      <c r="B382" s="253"/>
      <c r="C382" s="254"/>
      <c r="D382" s="255" t="s">
        <v>165</v>
      </c>
      <c r="E382" s="254"/>
      <c r="F382" s="257" t="s">
        <v>866</v>
      </c>
      <c r="G382" s="254"/>
      <c r="H382" s="258">
        <v>51.869999999999997</v>
      </c>
      <c r="I382" s="259"/>
      <c r="J382" s="254"/>
      <c r="K382" s="254"/>
      <c r="L382" s="260"/>
      <c r="M382" s="261"/>
      <c r="N382" s="262"/>
      <c r="O382" s="262"/>
      <c r="P382" s="262"/>
      <c r="Q382" s="262"/>
      <c r="R382" s="262"/>
      <c r="S382" s="262"/>
      <c r="T382" s="26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64" t="s">
        <v>165</v>
      </c>
      <c r="AU382" s="264" t="s">
        <v>88</v>
      </c>
      <c r="AV382" s="13" t="s">
        <v>88</v>
      </c>
      <c r="AW382" s="13" t="s">
        <v>4</v>
      </c>
      <c r="AX382" s="13" t="s">
        <v>86</v>
      </c>
      <c r="AY382" s="264" t="s">
        <v>156</v>
      </c>
    </row>
    <row r="383" s="2" customFormat="1" ht="24.15" customHeight="1">
      <c r="A383" s="39"/>
      <c r="B383" s="40"/>
      <c r="C383" s="240" t="s">
        <v>867</v>
      </c>
      <c r="D383" s="240" t="s">
        <v>159</v>
      </c>
      <c r="E383" s="241" t="s">
        <v>868</v>
      </c>
      <c r="F383" s="242" t="s">
        <v>869</v>
      </c>
      <c r="G383" s="243" t="s">
        <v>162</v>
      </c>
      <c r="H383" s="244">
        <v>207.15199999999999</v>
      </c>
      <c r="I383" s="245"/>
      <c r="J383" s="246">
        <f>ROUND(I383*H383,2)</f>
        <v>0</v>
      </c>
      <c r="K383" s="247"/>
      <c r="L383" s="42"/>
      <c r="M383" s="248" t="s">
        <v>1</v>
      </c>
      <c r="N383" s="249" t="s">
        <v>43</v>
      </c>
      <c r="O383" s="92"/>
      <c r="P383" s="250">
        <f>O383*H383</f>
        <v>0</v>
      </c>
      <c r="Q383" s="250">
        <v>0.00020000000000000001</v>
      </c>
      <c r="R383" s="250">
        <f>Q383*H383</f>
        <v>0.041430399999999999</v>
      </c>
      <c r="S383" s="250">
        <v>0</v>
      </c>
      <c r="T383" s="251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52" t="s">
        <v>241</v>
      </c>
      <c r="AT383" s="252" t="s">
        <v>159</v>
      </c>
      <c r="AU383" s="252" t="s">
        <v>88</v>
      </c>
      <c r="AY383" s="16" t="s">
        <v>156</v>
      </c>
      <c r="BE383" s="140">
        <f>IF(N383="základní",J383,0)</f>
        <v>0</v>
      </c>
      <c r="BF383" s="140">
        <f>IF(N383="snížená",J383,0)</f>
        <v>0</v>
      </c>
      <c r="BG383" s="140">
        <f>IF(N383="zákl. přenesená",J383,0)</f>
        <v>0</v>
      </c>
      <c r="BH383" s="140">
        <f>IF(N383="sníž. přenesená",J383,0)</f>
        <v>0</v>
      </c>
      <c r="BI383" s="140">
        <f>IF(N383="nulová",J383,0)</f>
        <v>0</v>
      </c>
      <c r="BJ383" s="16" t="s">
        <v>86</v>
      </c>
      <c r="BK383" s="140">
        <f>ROUND(I383*H383,2)</f>
        <v>0</v>
      </c>
      <c r="BL383" s="16" t="s">
        <v>241</v>
      </c>
      <c r="BM383" s="252" t="s">
        <v>870</v>
      </c>
    </row>
    <row r="384" s="2" customFormat="1" ht="24.15" customHeight="1">
      <c r="A384" s="39"/>
      <c r="B384" s="40"/>
      <c r="C384" s="240" t="s">
        <v>871</v>
      </c>
      <c r="D384" s="240" t="s">
        <v>159</v>
      </c>
      <c r="E384" s="241" t="s">
        <v>872</v>
      </c>
      <c r="F384" s="242" t="s">
        <v>873</v>
      </c>
      <c r="G384" s="243" t="s">
        <v>162</v>
      </c>
      <c r="H384" s="244">
        <v>207.15199999999999</v>
      </c>
      <c r="I384" s="245"/>
      <c r="J384" s="246">
        <f>ROUND(I384*H384,2)</f>
        <v>0</v>
      </c>
      <c r="K384" s="247"/>
      <c r="L384" s="42"/>
      <c r="M384" s="248" t="s">
        <v>1</v>
      </c>
      <c r="N384" s="249" t="s">
        <v>43</v>
      </c>
      <c r="O384" s="92"/>
      <c r="P384" s="250">
        <f>O384*H384</f>
        <v>0</v>
      </c>
      <c r="Q384" s="250">
        <v>0.00029</v>
      </c>
      <c r="R384" s="250">
        <f>Q384*H384</f>
        <v>0.060074079999999995</v>
      </c>
      <c r="S384" s="250">
        <v>0</v>
      </c>
      <c r="T384" s="251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52" t="s">
        <v>241</v>
      </c>
      <c r="AT384" s="252" t="s">
        <v>159</v>
      </c>
      <c r="AU384" s="252" t="s">
        <v>88</v>
      </c>
      <c r="AY384" s="16" t="s">
        <v>156</v>
      </c>
      <c r="BE384" s="140">
        <f>IF(N384="základní",J384,0)</f>
        <v>0</v>
      </c>
      <c r="BF384" s="140">
        <f>IF(N384="snížená",J384,0)</f>
        <v>0</v>
      </c>
      <c r="BG384" s="140">
        <f>IF(N384="zákl. přenesená",J384,0)</f>
        <v>0</v>
      </c>
      <c r="BH384" s="140">
        <f>IF(N384="sníž. přenesená",J384,0)</f>
        <v>0</v>
      </c>
      <c r="BI384" s="140">
        <f>IF(N384="nulová",J384,0)</f>
        <v>0</v>
      </c>
      <c r="BJ384" s="16" t="s">
        <v>86</v>
      </c>
      <c r="BK384" s="140">
        <f>ROUND(I384*H384,2)</f>
        <v>0</v>
      </c>
      <c r="BL384" s="16" t="s">
        <v>241</v>
      </c>
      <c r="BM384" s="252" t="s">
        <v>874</v>
      </c>
    </row>
    <row r="385" s="12" customFormat="1" ht="25.92" customHeight="1">
      <c r="A385" s="12"/>
      <c r="B385" s="224"/>
      <c r="C385" s="225"/>
      <c r="D385" s="226" t="s">
        <v>77</v>
      </c>
      <c r="E385" s="227" t="s">
        <v>134</v>
      </c>
      <c r="F385" s="227" t="s">
        <v>875</v>
      </c>
      <c r="G385" s="225"/>
      <c r="H385" s="225"/>
      <c r="I385" s="228"/>
      <c r="J385" s="229">
        <f>BK385</f>
        <v>0</v>
      </c>
      <c r="K385" s="225"/>
      <c r="L385" s="230"/>
      <c r="M385" s="231"/>
      <c r="N385" s="232"/>
      <c r="O385" s="232"/>
      <c r="P385" s="233">
        <f>P386+P388+P390</f>
        <v>0</v>
      </c>
      <c r="Q385" s="232"/>
      <c r="R385" s="233">
        <f>R386+R388+R390</f>
        <v>0</v>
      </c>
      <c r="S385" s="232"/>
      <c r="T385" s="234">
        <f>T386+T388+T390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35" t="s">
        <v>185</v>
      </c>
      <c r="AT385" s="236" t="s">
        <v>77</v>
      </c>
      <c r="AU385" s="236" t="s">
        <v>78</v>
      </c>
      <c r="AY385" s="235" t="s">
        <v>156</v>
      </c>
      <c r="BK385" s="237">
        <f>BK386+BK388+BK390</f>
        <v>0</v>
      </c>
    </row>
    <row r="386" s="12" customFormat="1" ht="22.8" customHeight="1">
      <c r="A386" s="12"/>
      <c r="B386" s="224"/>
      <c r="C386" s="225"/>
      <c r="D386" s="226" t="s">
        <v>77</v>
      </c>
      <c r="E386" s="238" t="s">
        <v>876</v>
      </c>
      <c r="F386" s="238" t="s">
        <v>133</v>
      </c>
      <c r="G386" s="225"/>
      <c r="H386" s="225"/>
      <c r="I386" s="228"/>
      <c r="J386" s="239">
        <f>BK386</f>
        <v>0</v>
      </c>
      <c r="K386" s="225"/>
      <c r="L386" s="230"/>
      <c r="M386" s="231"/>
      <c r="N386" s="232"/>
      <c r="O386" s="232"/>
      <c r="P386" s="233">
        <f>P387</f>
        <v>0</v>
      </c>
      <c r="Q386" s="232"/>
      <c r="R386" s="233">
        <f>R387</f>
        <v>0</v>
      </c>
      <c r="S386" s="232"/>
      <c r="T386" s="234">
        <f>T387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35" t="s">
        <v>185</v>
      </c>
      <c r="AT386" s="236" t="s">
        <v>77</v>
      </c>
      <c r="AU386" s="236" t="s">
        <v>86</v>
      </c>
      <c r="AY386" s="235" t="s">
        <v>156</v>
      </c>
      <c r="BK386" s="237">
        <f>BK387</f>
        <v>0</v>
      </c>
    </row>
    <row r="387" s="2" customFormat="1" ht="14.4" customHeight="1">
      <c r="A387" s="39"/>
      <c r="B387" s="40"/>
      <c r="C387" s="240" t="s">
        <v>877</v>
      </c>
      <c r="D387" s="240" t="s">
        <v>159</v>
      </c>
      <c r="E387" s="241" t="s">
        <v>878</v>
      </c>
      <c r="F387" s="242" t="s">
        <v>133</v>
      </c>
      <c r="G387" s="243" t="s">
        <v>355</v>
      </c>
      <c r="H387" s="244">
        <v>1</v>
      </c>
      <c r="I387" s="245"/>
      <c r="J387" s="246">
        <f>ROUND(I387*H387,2)</f>
        <v>0</v>
      </c>
      <c r="K387" s="247"/>
      <c r="L387" s="42"/>
      <c r="M387" s="248" t="s">
        <v>1</v>
      </c>
      <c r="N387" s="249" t="s">
        <v>43</v>
      </c>
      <c r="O387" s="92"/>
      <c r="P387" s="250">
        <f>O387*H387</f>
        <v>0</v>
      </c>
      <c r="Q387" s="250">
        <v>0</v>
      </c>
      <c r="R387" s="250">
        <f>Q387*H387</f>
        <v>0</v>
      </c>
      <c r="S387" s="250">
        <v>0</v>
      </c>
      <c r="T387" s="251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52" t="s">
        <v>879</v>
      </c>
      <c r="AT387" s="252" t="s">
        <v>159</v>
      </c>
      <c r="AU387" s="252" t="s">
        <v>88</v>
      </c>
      <c r="AY387" s="16" t="s">
        <v>156</v>
      </c>
      <c r="BE387" s="140">
        <f>IF(N387="základní",J387,0)</f>
        <v>0</v>
      </c>
      <c r="BF387" s="140">
        <f>IF(N387="snížená",J387,0)</f>
        <v>0</v>
      </c>
      <c r="BG387" s="140">
        <f>IF(N387="zákl. přenesená",J387,0)</f>
        <v>0</v>
      </c>
      <c r="BH387" s="140">
        <f>IF(N387="sníž. přenesená",J387,0)</f>
        <v>0</v>
      </c>
      <c r="BI387" s="140">
        <f>IF(N387="nulová",J387,0)</f>
        <v>0</v>
      </c>
      <c r="BJ387" s="16" t="s">
        <v>86</v>
      </c>
      <c r="BK387" s="140">
        <f>ROUND(I387*H387,2)</f>
        <v>0</v>
      </c>
      <c r="BL387" s="16" t="s">
        <v>879</v>
      </c>
      <c r="BM387" s="252" t="s">
        <v>880</v>
      </c>
    </row>
    <row r="388" s="12" customFormat="1" ht="22.8" customHeight="1">
      <c r="A388" s="12"/>
      <c r="B388" s="224"/>
      <c r="C388" s="225"/>
      <c r="D388" s="226" t="s">
        <v>77</v>
      </c>
      <c r="E388" s="238" t="s">
        <v>881</v>
      </c>
      <c r="F388" s="238" t="s">
        <v>136</v>
      </c>
      <c r="G388" s="225"/>
      <c r="H388" s="225"/>
      <c r="I388" s="228"/>
      <c r="J388" s="239">
        <f>BK388</f>
        <v>0</v>
      </c>
      <c r="K388" s="225"/>
      <c r="L388" s="230"/>
      <c r="M388" s="231"/>
      <c r="N388" s="232"/>
      <c r="O388" s="232"/>
      <c r="P388" s="233">
        <f>P389</f>
        <v>0</v>
      </c>
      <c r="Q388" s="232"/>
      <c r="R388" s="233">
        <f>R389</f>
        <v>0</v>
      </c>
      <c r="S388" s="232"/>
      <c r="T388" s="234">
        <f>T389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35" t="s">
        <v>185</v>
      </c>
      <c r="AT388" s="236" t="s">
        <v>77</v>
      </c>
      <c r="AU388" s="236" t="s">
        <v>86</v>
      </c>
      <c r="AY388" s="235" t="s">
        <v>156</v>
      </c>
      <c r="BK388" s="237">
        <f>BK389</f>
        <v>0</v>
      </c>
    </row>
    <row r="389" s="2" customFormat="1" ht="14.4" customHeight="1">
      <c r="A389" s="39"/>
      <c r="B389" s="40"/>
      <c r="C389" s="240" t="s">
        <v>882</v>
      </c>
      <c r="D389" s="240" t="s">
        <v>159</v>
      </c>
      <c r="E389" s="241" t="s">
        <v>883</v>
      </c>
      <c r="F389" s="242" t="s">
        <v>136</v>
      </c>
      <c r="G389" s="243" t="s">
        <v>355</v>
      </c>
      <c r="H389" s="244">
        <v>1</v>
      </c>
      <c r="I389" s="245"/>
      <c r="J389" s="246">
        <f>ROUND(I389*H389,2)</f>
        <v>0</v>
      </c>
      <c r="K389" s="247"/>
      <c r="L389" s="42"/>
      <c r="M389" s="248" t="s">
        <v>1</v>
      </c>
      <c r="N389" s="249" t="s">
        <v>43</v>
      </c>
      <c r="O389" s="92"/>
      <c r="P389" s="250">
        <f>O389*H389</f>
        <v>0</v>
      </c>
      <c r="Q389" s="250">
        <v>0</v>
      </c>
      <c r="R389" s="250">
        <f>Q389*H389</f>
        <v>0</v>
      </c>
      <c r="S389" s="250">
        <v>0</v>
      </c>
      <c r="T389" s="251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52" t="s">
        <v>879</v>
      </c>
      <c r="AT389" s="252" t="s">
        <v>159</v>
      </c>
      <c r="AU389" s="252" t="s">
        <v>88</v>
      </c>
      <c r="AY389" s="16" t="s">
        <v>156</v>
      </c>
      <c r="BE389" s="140">
        <f>IF(N389="základní",J389,0)</f>
        <v>0</v>
      </c>
      <c r="BF389" s="140">
        <f>IF(N389="snížená",J389,0)</f>
        <v>0</v>
      </c>
      <c r="BG389" s="140">
        <f>IF(N389="zákl. přenesená",J389,0)</f>
        <v>0</v>
      </c>
      <c r="BH389" s="140">
        <f>IF(N389="sníž. přenesená",J389,0)</f>
        <v>0</v>
      </c>
      <c r="BI389" s="140">
        <f>IF(N389="nulová",J389,0)</f>
        <v>0</v>
      </c>
      <c r="BJ389" s="16" t="s">
        <v>86</v>
      </c>
      <c r="BK389" s="140">
        <f>ROUND(I389*H389,2)</f>
        <v>0</v>
      </c>
      <c r="BL389" s="16" t="s">
        <v>879</v>
      </c>
      <c r="BM389" s="252" t="s">
        <v>884</v>
      </c>
    </row>
    <row r="390" s="12" customFormat="1" ht="22.8" customHeight="1">
      <c r="A390" s="12"/>
      <c r="B390" s="224"/>
      <c r="C390" s="225"/>
      <c r="D390" s="226" t="s">
        <v>77</v>
      </c>
      <c r="E390" s="238" t="s">
        <v>885</v>
      </c>
      <c r="F390" s="238" t="s">
        <v>137</v>
      </c>
      <c r="G390" s="225"/>
      <c r="H390" s="225"/>
      <c r="I390" s="228"/>
      <c r="J390" s="239">
        <f>BK390</f>
        <v>0</v>
      </c>
      <c r="K390" s="225"/>
      <c r="L390" s="230"/>
      <c r="M390" s="231"/>
      <c r="N390" s="232"/>
      <c r="O390" s="232"/>
      <c r="P390" s="233">
        <f>P391</f>
        <v>0</v>
      </c>
      <c r="Q390" s="232"/>
      <c r="R390" s="233">
        <f>R391</f>
        <v>0</v>
      </c>
      <c r="S390" s="232"/>
      <c r="T390" s="234">
        <f>T391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35" t="s">
        <v>185</v>
      </c>
      <c r="AT390" s="236" t="s">
        <v>77</v>
      </c>
      <c r="AU390" s="236" t="s">
        <v>86</v>
      </c>
      <c r="AY390" s="235" t="s">
        <v>156</v>
      </c>
      <c r="BK390" s="237">
        <f>BK391</f>
        <v>0</v>
      </c>
    </row>
    <row r="391" s="2" customFormat="1" ht="14.4" customHeight="1">
      <c r="A391" s="39"/>
      <c r="B391" s="40"/>
      <c r="C391" s="240" t="s">
        <v>886</v>
      </c>
      <c r="D391" s="240" t="s">
        <v>159</v>
      </c>
      <c r="E391" s="241" t="s">
        <v>887</v>
      </c>
      <c r="F391" s="242" t="s">
        <v>137</v>
      </c>
      <c r="G391" s="243" t="s">
        <v>355</v>
      </c>
      <c r="H391" s="244">
        <v>1</v>
      </c>
      <c r="I391" s="245"/>
      <c r="J391" s="246">
        <f>ROUND(I391*H391,2)</f>
        <v>0</v>
      </c>
      <c r="K391" s="247"/>
      <c r="L391" s="42"/>
      <c r="M391" s="290" t="s">
        <v>1</v>
      </c>
      <c r="N391" s="291" t="s">
        <v>43</v>
      </c>
      <c r="O391" s="292"/>
      <c r="P391" s="293">
        <f>O391*H391</f>
        <v>0</v>
      </c>
      <c r="Q391" s="293">
        <v>0</v>
      </c>
      <c r="R391" s="293">
        <f>Q391*H391</f>
        <v>0</v>
      </c>
      <c r="S391" s="293">
        <v>0</v>
      </c>
      <c r="T391" s="294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52" t="s">
        <v>879</v>
      </c>
      <c r="AT391" s="252" t="s">
        <v>159</v>
      </c>
      <c r="AU391" s="252" t="s">
        <v>88</v>
      </c>
      <c r="AY391" s="16" t="s">
        <v>156</v>
      </c>
      <c r="BE391" s="140">
        <f>IF(N391="základní",J391,0)</f>
        <v>0</v>
      </c>
      <c r="BF391" s="140">
        <f>IF(N391="snížená",J391,0)</f>
        <v>0</v>
      </c>
      <c r="BG391" s="140">
        <f>IF(N391="zákl. přenesená",J391,0)</f>
        <v>0</v>
      </c>
      <c r="BH391" s="140">
        <f>IF(N391="sníž. přenesená",J391,0)</f>
        <v>0</v>
      </c>
      <c r="BI391" s="140">
        <f>IF(N391="nulová",J391,0)</f>
        <v>0</v>
      </c>
      <c r="BJ391" s="16" t="s">
        <v>86</v>
      </c>
      <c r="BK391" s="140">
        <f>ROUND(I391*H391,2)</f>
        <v>0</v>
      </c>
      <c r="BL391" s="16" t="s">
        <v>879</v>
      </c>
      <c r="BM391" s="252" t="s">
        <v>888</v>
      </c>
    </row>
    <row r="392" s="2" customFormat="1" ht="6.96" customHeight="1">
      <c r="A392" s="39"/>
      <c r="B392" s="67"/>
      <c r="C392" s="68"/>
      <c r="D392" s="68"/>
      <c r="E392" s="68"/>
      <c r="F392" s="68"/>
      <c r="G392" s="68"/>
      <c r="H392" s="68"/>
      <c r="I392" s="68"/>
      <c r="J392" s="68"/>
      <c r="K392" s="68"/>
      <c r="L392" s="42"/>
      <c r="M392" s="39"/>
      <c r="O392" s="39"/>
      <c r="P392" s="39"/>
      <c r="Q392" s="39"/>
      <c r="R392" s="39"/>
      <c r="S392" s="39"/>
      <c r="T392" s="39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</row>
  </sheetData>
  <sheetProtection sheet="1" autoFilter="0" formatColumns="0" formatRows="0" objects="1" scenarios="1" spinCount="100000" saltValue="sjUZFfc4GeKZkLROPtQxFLB7hqbCf4kykEsoymnblkHOg90uyp+9WjtgsQjyXGHlXvRnM+bo4xL+uYhxrSjFLA==" hashValue="lLds+CLkXNtBiQVZ6/YrFqbITrNMoSs53gSF8k7Hyb0TPQuW8Dpe3YxXUlAweJ5t9J6j4uYHliG8g5OcGRh7dg==" algorithmName="SHA-512" password="CC35"/>
  <autoFilter ref="C150:K391"/>
  <mergeCells count="14">
    <mergeCell ref="E7:H7"/>
    <mergeCell ref="E9:H9"/>
    <mergeCell ref="E18:H18"/>
    <mergeCell ref="E27:H27"/>
    <mergeCell ref="E85:H85"/>
    <mergeCell ref="E87:H87"/>
    <mergeCell ref="D125:F125"/>
    <mergeCell ref="D126:F126"/>
    <mergeCell ref="D127:F127"/>
    <mergeCell ref="D128:F128"/>
    <mergeCell ref="D129:F129"/>
    <mergeCell ref="E141:H141"/>
    <mergeCell ref="E143:H14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MKADERABEK\Martin</dc:creator>
  <cp:lastModifiedBy>MKADERABEK\Martin</cp:lastModifiedBy>
  <dcterms:created xsi:type="dcterms:W3CDTF">2020-08-17T07:54:03Z</dcterms:created>
  <dcterms:modified xsi:type="dcterms:W3CDTF">2020-08-17T07:54:08Z</dcterms:modified>
</cp:coreProperties>
</file>